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onzalez\Desktop\Commodity Calculator\"/>
    </mc:Choice>
  </mc:AlternateContent>
  <xr:revisionPtr revIDLastSave="0" documentId="13_ncr:1_{76D1FF0B-BC8B-407B-B0AB-384B3FC4B2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tegrated Food Service" sheetId="1" r:id="rId1"/>
  </sheets>
  <definedNames>
    <definedName name="_xlnm.Print_Area" localSheetId="0">'Integrated Food Service'!$A$1:$K$90</definedName>
    <definedName name="_xlnm.Print_Titles" localSheetId="0">'Integrated Food Service'!$1:$12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1" l="1"/>
  <c r="I27" i="1" s="1"/>
  <c r="J27" i="1" s="1"/>
  <c r="H25" i="1"/>
  <c r="I25" i="1" s="1"/>
  <c r="J25" i="1" s="1"/>
  <c r="H61" i="1"/>
  <c r="I61" i="1" s="1"/>
  <c r="H71" i="1"/>
  <c r="H73" i="1"/>
  <c r="H75" i="1"/>
  <c r="H77" i="1"/>
  <c r="H79" i="1"/>
  <c r="H81" i="1"/>
  <c r="H49" i="1"/>
  <c r="H51" i="1"/>
  <c r="H53" i="1"/>
  <c r="H55" i="1"/>
  <c r="H57" i="1"/>
  <c r="H59" i="1"/>
  <c r="H63" i="1"/>
  <c r="H65" i="1"/>
  <c r="H67" i="1"/>
  <c r="H47" i="1"/>
  <c r="H32" i="1"/>
  <c r="H34" i="1"/>
  <c r="H36" i="1"/>
  <c r="H38" i="1"/>
  <c r="H40" i="1"/>
  <c r="H42" i="1"/>
  <c r="H44" i="1"/>
  <c r="H30" i="1"/>
  <c r="H17" i="1"/>
  <c r="H19" i="1"/>
  <c r="H21" i="1"/>
  <c r="H23" i="1"/>
  <c r="H15" i="1"/>
  <c r="J61" i="1" l="1"/>
  <c r="K61" i="1"/>
  <c r="I59" i="1"/>
  <c r="J83" i="1" l="1"/>
  <c r="J87" i="1" s="1"/>
  <c r="J59" i="1"/>
  <c r="I79" i="1"/>
  <c r="K79" i="1" s="1"/>
  <c r="I36" i="1"/>
  <c r="K36" i="1" s="1"/>
  <c r="I67" i="1"/>
  <c r="J67" i="1" s="1"/>
  <c r="I65" i="1"/>
  <c r="J65" i="1" s="1"/>
  <c r="I63" i="1"/>
  <c r="J63" i="1" s="1"/>
  <c r="I57" i="1"/>
  <c r="J57" i="1" s="1"/>
  <c r="I55" i="1"/>
  <c r="K55" i="1" s="1"/>
  <c r="I53" i="1"/>
  <c r="J53" i="1" s="1"/>
  <c r="I51" i="1"/>
  <c r="K51" i="1" s="1"/>
  <c r="I49" i="1"/>
  <c r="K49" i="1" s="1"/>
  <c r="I47" i="1"/>
  <c r="J47" i="1" s="1"/>
  <c r="I44" i="1"/>
  <c r="K44" i="1" s="1"/>
  <c r="I42" i="1"/>
  <c r="J42" i="1" s="1"/>
  <c r="I40" i="1"/>
  <c r="J40" i="1" s="1"/>
  <c r="I38" i="1"/>
  <c r="K38" i="1" s="1"/>
  <c r="I34" i="1"/>
  <c r="K34" i="1" s="1"/>
  <c r="I32" i="1"/>
  <c r="J32" i="1" s="1"/>
  <c r="I30" i="1"/>
  <c r="J30" i="1" s="1"/>
  <c r="I23" i="1"/>
  <c r="J23" i="1" s="1"/>
  <c r="I21" i="1"/>
  <c r="J21" i="1" s="1"/>
  <c r="I19" i="1"/>
  <c r="J19" i="1" s="1"/>
  <c r="I17" i="1"/>
  <c r="J17" i="1" s="1"/>
  <c r="I15" i="1"/>
  <c r="J15" i="1" s="1"/>
  <c r="I71" i="1"/>
  <c r="K71" i="1" s="1"/>
  <c r="I73" i="1"/>
  <c r="K73" i="1" s="1"/>
  <c r="I75" i="1"/>
  <c r="K75" i="1" s="1"/>
  <c r="I77" i="1"/>
  <c r="K77" i="1" s="1"/>
  <c r="I81" i="1"/>
  <c r="K81" i="1" s="1"/>
  <c r="J38" i="1" l="1"/>
  <c r="K53" i="1"/>
  <c r="K63" i="1"/>
  <c r="K65" i="1"/>
  <c r="K42" i="1"/>
  <c r="K83" i="1"/>
  <c r="K87" i="1" s="1"/>
  <c r="J55" i="1"/>
  <c r="J69" i="1" l="1"/>
  <c r="J86" i="1" s="1"/>
  <c r="J88" i="1" s="1"/>
  <c r="J89" i="1" s="1"/>
  <c r="K69" i="1"/>
  <c r="K86" i="1" s="1"/>
  <c r="K88" i="1" s="1"/>
  <c r="K89" i="1" s="1"/>
</calcChain>
</file>

<file path=xl/sharedStrings.xml><?xml version="1.0" encoding="utf-8"?>
<sst xmlns="http://schemas.openxmlformats.org/spreadsheetml/2006/main" count="168" uniqueCount="155">
  <si>
    <t>Code</t>
  </si>
  <si>
    <t>C32225B</t>
  </si>
  <si>
    <t>C78000B</t>
  </si>
  <si>
    <t>C47007</t>
  </si>
  <si>
    <t>Product Description</t>
  </si>
  <si>
    <t>Estimated Annual Total lbs needed page 2</t>
  </si>
  <si>
    <t>Estimated Annual Total lbs needed</t>
  </si>
  <si>
    <t>C47107</t>
  </si>
  <si>
    <t>Estimated Annual Total lbs needed page 1</t>
  </si>
  <si>
    <t>C10400</t>
  </si>
  <si>
    <t>Cases Needed</t>
  </si>
  <si>
    <t>Estimated Annual Total Lbs. Needed Page 1</t>
  </si>
  <si>
    <t>Estimated Annual Total Lbs. Needed Page 2</t>
  </si>
  <si>
    <t>S  U  M  M  A  R  Y</t>
  </si>
  <si>
    <t>Unit    Oz</t>
  </si>
  <si>
    <t>Case Count</t>
  </si>
  <si>
    <t>C22050B</t>
  </si>
  <si>
    <t>C32000B</t>
  </si>
  <si>
    <t>C95200</t>
  </si>
  <si>
    <t>Beef:  31.64 lbs.</t>
  </si>
  <si>
    <t>310-523-3664              310-523-1619 fax</t>
  </si>
  <si>
    <t>C99018</t>
  </si>
  <si>
    <t>C32300B-NF</t>
  </si>
  <si>
    <t>Chili Cheese Dog, Low Sodium, Reduced Fat, IW</t>
  </si>
  <si>
    <t>Grilled Cheese Sandwich on Whole Grain Bread, Reduced Sodium, IW</t>
  </si>
  <si>
    <t>C47220</t>
  </si>
  <si>
    <t>C46007</t>
  </si>
  <si>
    <t>310 W. Alondra Blvd. Gardena, CA 90248</t>
  </si>
  <si>
    <t>C13100</t>
  </si>
  <si>
    <t>C10800</t>
  </si>
  <si>
    <t>C10900</t>
  </si>
  <si>
    <t>All American Burger on a Whole Grain Bun, IW</t>
  </si>
  <si>
    <t>C80916</t>
  </si>
  <si>
    <t>Beef Sausage Breakfast Sandwich on a Whole Grain Hawaiian Bun, IW</t>
  </si>
  <si>
    <t>BBQ Rib Sandwich on a Whole Grain Roll, IW</t>
  </si>
  <si>
    <t>Cheeseburger Sliders on Whole Grain Buns, Reduced Sodium, IW</t>
  </si>
  <si>
    <t xml:space="preserve">Beef &amp; Cheese Chalupa on a Whole Grain Tostada Bowl </t>
  </si>
  <si>
    <t xml:space="preserve">Bean &amp; Cheese Chalupa on a Whole Grain Tostada Bowl </t>
  </si>
  <si>
    <t>C80940</t>
  </si>
  <si>
    <t xml:space="preserve">Beef Sausage &amp; Cheese on a Whole Grain Mini Bagel, IW     </t>
  </si>
  <si>
    <t>Grilled Cheese Sandwich on Whole Grain Bread, Reduced Sodium</t>
  </si>
  <si>
    <t>C36200</t>
  </si>
  <si>
    <t>C13018</t>
  </si>
  <si>
    <t>Grilled Cheese Sandwich on Whole Grain Bread,  IW</t>
  </si>
  <si>
    <t>Grilled Cheese Sandwich on Whole Grain Bread, IW</t>
  </si>
  <si>
    <t>All American Cheeseburger on a Whole Grain Bun, IW</t>
  </si>
  <si>
    <t xml:space="preserve">C13600 </t>
  </si>
  <si>
    <t>Proc Chs: 4.50 lbs.</t>
  </si>
  <si>
    <t>Processed Cheese Lbs.</t>
  </si>
  <si>
    <t>Ground Beef Lbs.</t>
  </si>
  <si>
    <t>2 oz. Equiv. Grain, 2 M/MA                                                                                                                            Proc Chs: 9.00 lbs.</t>
  </si>
  <si>
    <t>2 oz. Equiv. Grain, 1.5 M/MA                                                                                                                         Proc Chs: 6.75 lbs.</t>
  </si>
  <si>
    <t xml:space="preserve">Breakfast Products </t>
  </si>
  <si>
    <t>2 oz. Equiv. Grain, 2 M/MA                                                                                                                            Proc Chs: 8.55 lbs.</t>
  </si>
  <si>
    <t>2 oz. Equiv. Grain, 1 M/MA</t>
  </si>
  <si>
    <t>2 oz. Equiv. Grain, 1 M/MA                                                                                                                            Proc Chs: 2.50 lbs.</t>
  </si>
  <si>
    <t>1 oz. Equiv. Grain, 1 M/MA                                                                                                                           Proc Chs: 1.56 lbs.</t>
  </si>
  <si>
    <t>2 oz. Equiv. Grain, 2 M/MA                                                                                                                                  Beef: 7.71 lbs.</t>
  </si>
  <si>
    <t>2 oz. Equiv. Grain, 2.25 M/MA                                                                                            Proc Chs: 1.09 lbs., Beef: 7.71 lbs.</t>
  </si>
  <si>
    <t>2 oz. Equiv. Grain, 2 M/MA                                                                                                                            Proc Chs: 1.17 lbs.</t>
  </si>
  <si>
    <t>1=1 oz. Equiv. Grain, 1 M/MA     2=2 oz. Equiv. Grain, 2 M/MA                                                                        Mozz: 7.50 lbs.</t>
  </si>
  <si>
    <r>
      <rPr>
        <sz val="8"/>
        <rFont val="Arial Narrow"/>
        <family val="2"/>
      </rPr>
      <t xml:space="preserve">3 oz. Serving = 2 M/MA </t>
    </r>
    <r>
      <rPr>
        <i/>
        <sz val="8"/>
        <rFont val="Arial Narrow"/>
        <family val="2"/>
      </rPr>
      <t xml:space="preserve">     (8/5# Bags - Approx. 213 servings)</t>
    </r>
  </si>
  <si>
    <t>Proc Chs: 9.00 lbs.</t>
  </si>
  <si>
    <t xml:space="preserve">1.5 oz. Equiv. Grain, 1.5 M/MA                                                                                                                      </t>
  </si>
  <si>
    <t>Proc Chs: 6.75 lbs.</t>
  </si>
  <si>
    <t>Proc Chs: 8.55 lbs.</t>
  </si>
  <si>
    <t>Proc Chs: 2.50 lbs.</t>
  </si>
  <si>
    <t xml:space="preserve">2 oz. Equiv. Grain, 1 M/MA                                                                                                                               </t>
  </si>
  <si>
    <t>Beef:  10.70 lbs.</t>
  </si>
  <si>
    <t xml:space="preserve">1.25 oz. Equiv. Grain, 1.25 M/MA                                                                                        </t>
  </si>
  <si>
    <t>Proc Chs: 1.13 lbs., Beef: 7.70 lbs.</t>
  </si>
  <si>
    <t xml:space="preserve">2 oz. Equiv. Grain, 2 M/MA                                                                                                                         </t>
  </si>
  <si>
    <t>Proc Chs:  2.25 lbs.</t>
  </si>
  <si>
    <t>Beef: 7.71 lbs.</t>
  </si>
  <si>
    <t>Proc Chs:  1.09 lbs.,  Beef: 7.71 lbs.</t>
  </si>
  <si>
    <t xml:space="preserve">2 oz. Equiv. Grain, 2 M/MA                                                                                                 </t>
  </si>
  <si>
    <t xml:space="preserve">1 oz. Equiv. Grain, 2 M/MA                                                                                                        </t>
  </si>
  <si>
    <t xml:space="preserve">1 oz. Equiv. Grain, 2 M/MA                                                                                                                                  </t>
  </si>
  <si>
    <t>Proc Chs: 1.17 lbs., Beef: 10.28 lbs.</t>
  </si>
  <si>
    <t>Beef: 26.34 lbs.</t>
  </si>
  <si>
    <t>Beef: 34.34 lbs.</t>
  </si>
  <si>
    <t>Beef: 30.11 lbs.</t>
  </si>
  <si>
    <t>Beef: 22.58 lbs.</t>
  </si>
  <si>
    <r>
      <t xml:space="preserve">Triple B 100% All Beef Burger 2.25 oz. - Bulk - </t>
    </r>
    <r>
      <rPr>
        <b/>
        <i/>
        <sz val="10"/>
        <color indexed="10"/>
        <rFont val="Arial Narrow"/>
        <family val="2"/>
      </rPr>
      <t>Without</t>
    </r>
    <r>
      <rPr>
        <b/>
        <i/>
        <sz val="10"/>
        <color indexed="12"/>
        <rFont val="Arial Narrow"/>
        <family val="2"/>
      </rPr>
      <t xml:space="preserve"> Foil Wrappers</t>
    </r>
    <r>
      <rPr>
        <b/>
        <i/>
        <sz val="10"/>
        <color indexed="12"/>
        <rFont val="Arial Narrow"/>
        <family val="2"/>
      </rPr>
      <t/>
    </r>
  </si>
  <si>
    <t>Estimated Servings Required</t>
  </si>
  <si>
    <t>Time Period:</t>
  </si>
  <si>
    <t>To:</t>
  </si>
  <si>
    <t>From:</t>
  </si>
  <si>
    <t xml:space="preserve">2 M/MA                                                                                                                     </t>
  </si>
  <si>
    <t>Beef Items</t>
  </si>
  <si>
    <t xml:space="preserve">2 oz. Equiv. Grain, 2 M/MA                                                                                                                           </t>
  </si>
  <si>
    <r>
      <rPr>
        <b/>
        <sz val="12"/>
        <rFont val="Arial Narrow"/>
        <family val="2"/>
      </rPr>
      <t>USDA#</t>
    </r>
    <r>
      <rPr>
        <b/>
        <i/>
        <sz val="12"/>
        <color indexed="10"/>
        <rFont val="Arial Narrow"/>
        <family val="2"/>
      </rPr>
      <t xml:space="preserve"> </t>
    </r>
    <r>
      <rPr>
        <b/>
        <sz val="12"/>
        <rFont val="Arial Narrow"/>
        <family val="2"/>
      </rPr>
      <t>100036</t>
    </r>
  </si>
  <si>
    <r>
      <t>USDA#</t>
    </r>
    <r>
      <rPr>
        <b/>
        <i/>
        <sz val="12"/>
        <color indexed="10"/>
        <rFont val="Arial Narrow"/>
        <family val="2"/>
      </rPr>
      <t xml:space="preserve"> </t>
    </r>
    <r>
      <rPr>
        <b/>
        <sz val="12"/>
        <rFont val="Arial Narrow"/>
        <family val="2"/>
      </rPr>
      <t>100154</t>
    </r>
  </si>
  <si>
    <t>C10300</t>
  </si>
  <si>
    <t xml:space="preserve">Turkey Ham &amp; Cheese on a Whole Grain Hawaiian Bun, IW     </t>
  </si>
  <si>
    <t>C99118</t>
  </si>
  <si>
    <t>C18021</t>
  </si>
  <si>
    <t xml:space="preserve"> </t>
  </si>
  <si>
    <t>Beef &amp; Cheese Taco Stick on a Whole Grain Flour Tortilla</t>
  </si>
  <si>
    <t>C45019 - IW</t>
  </si>
  <si>
    <t>***C44019 - Bulk</t>
  </si>
  <si>
    <t xml:space="preserve">C82651 - IW </t>
  </si>
  <si>
    <t>C82605 - Bulk</t>
  </si>
  <si>
    <t xml:space="preserve">C82751 - IW </t>
  </si>
  <si>
    <t>C82705 - Bulk</t>
  </si>
  <si>
    <r>
      <rPr>
        <b/>
        <sz val="10"/>
        <color indexed="8"/>
        <rFont val="Arial Narrow"/>
        <family val="2"/>
      </rPr>
      <t>100% All</t>
    </r>
    <r>
      <rPr>
        <b/>
        <sz val="10"/>
        <rFont val="Arial Narrow"/>
        <family val="2"/>
      </rPr>
      <t xml:space="preserve"> Beef Crumbles, </t>
    </r>
    <r>
      <rPr>
        <b/>
        <i/>
        <sz val="10"/>
        <color indexed="12"/>
        <rFont val="Arial Narrow"/>
        <family val="2"/>
      </rPr>
      <t>Reduced Sodium</t>
    </r>
    <r>
      <rPr>
        <b/>
        <i/>
        <sz val="10"/>
        <rFont val="Arial Narrow"/>
        <family val="2"/>
      </rPr>
      <t xml:space="preserve"> - Servings are approx. and within (+)/(-) 5%</t>
    </r>
  </si>
  <si>
    <r>
      <t xml:space="preserve">Triple B 100% All Beef Burger 4.00 oz., Reduced Sodium - </t>
    </r>
    <r>
      <rPr>
        <b/>
        <i/>
        <sz val="10"/>
        <color indexed="10"/>
        <rFont val="Arial Narrow"/>
        <family val="2"/>
      </rPr>
      <t>Without</t>
    </r>
    <r>
      <rPr>
        <b/>
        <i/>
        <sz val="10"/>
        <color indexed="12"/>
        <rFont val="Arial Narrow"/>
        <family val="2"/>
      </rPr>
      <t xml:space="preserve"> Foil Wrappers</t>
    </r>
  </si>
  <si>
    <t xml:space="preserve">3.75 M/MA                                                                                                                          </t>
  </si>
  <si>
    <t>Kettle Cook Beef Taco Meat - Servings are approx. and within (+)/(-) 5%</t>
  </si>
  <si>
    <t>C36400</t>
  </si>
  <si>
    <t>C99120</t>
  </si>
  <si>
    <r>
      <rPr>
        <b/>
        <sz val="11"/>
        <rFont val="Arial Narrow"/>
        <family val="2"/>
      </rPr>
      <t>Maple</t>
    </r>
    <r>
      <rPr>
        <b/>
        <sz val="10"/>
        <rFont val="Arial Narrow"/>
        <family val="2"/>
      </rPr>
      <t xml:space="preserve"> Beef Sausage Breakfast Sandwich on a Whole Grain Hawaiian Bun, IW  </t>
    </r>
  </si>
  <si>
    <t xml:space="preserve">1 oz. Equiv. Grain, 1 M/MA                                                                                                                      </t>
  </si>
  <si>
    <t>Beef:  9.93 lbs.</t>
  </si>
  <si>
    <t>Beef: 53.19 lbs.</t>
  </si>
  <si>
    <t>C13400 - IW</t>
  </si>
  <si>
    <t>C70303 - Bulk</t>
  </si>
  <si>
    <t>Breakfast Grilled Cheese Sandwich on Whole Grain Bread, Reduced Sodium, IW</t>
  </si>
  <si>
    <t>Beef: 10.97 lbs.</t>
  </si>
  <si>
    <t xml:space="preserve">Three Cheese Corn Enchilada, Bulk                                                 </t>
  </si>
  <si>
    <t>Meatballs, 40# Bulk</t>
  </si>
  <si>
    <t xml:space="preserve">2.02 oz. svg. = 2 M/MA                                                                                                            </t>
  </si>
  <si>
    <t>PLEASE FILL IN THE HIGHLIGHTED BLUE CELL, "ESTIMATED SERVINGS REQUIRED" and your required servings will automatically be converted into cases.</t>
  </si>
  <si>
    <t>Lunch / Supper Products</t>
  </si>
  <si>
    <t xml:space="preserve">Chorizo Seasoned Beef &amp; Cheese Sunrise Stick on a Whole Grain Flour Tortilla, IW </t>
  </si>
  <si>
    <t xml:space="preserve">Grilled Cheese w/Turkey Bacon on Whole Grain, IW </t>
  </si>
  <si>
    <t xml:space="preserve">2 oz. Equiv. Grain, 2 M/MA                           (soft rolled taco)                                                                  </t>
  </si>
  <si>
    <t xml:space="preserve"> (60 svgs./cs.)                      Proc Chs: 7.50 lbs.</t>
  </si>
  <si>
    <t xml:space="preserve">Maple Seasoned Beef Sausage and Pancake Breakfast Sandwich, IW   </t>
  </si>
  <si>
    <t xml:space="preserve">5 - 0.50 oz. pcs per serving = 2 M/MA                                                                                                                               </t>
  </si>
  <si>
    <t xml:space="preserve">1.25 oz. Equiv. Grain, 1 M/MA                                                                                                                       </t>
  </si>
  <si>
    <t>Three Cheese Lunch Quesadilla on a Whole Grain Flour Tortilla, IW</t>
  </si>
  <si>
    <t>Proc Chs: 6.25 lbs.</t>
  </si>
  <si>
    <t>Proc Chs: 12.50 lbs.</t>
  </si>
  <si>
    <t xml:space="preserve"> Chs: 3.13 lbs., Beef: 6.80 lbs.</t>
  </si>
  <si>
    <t>Chs: 6.76 lbs., Beef: 2.85 lbs.</t>
  </si>
  <si>
    <t>Chs: 3.12 lbs., Beef: 3.71 lbs.</t>
  </si>
  <si>
    <t>Chs: 4.95 lbs.</t>
  </si>
  <si>
    <t xml:space="preserve">Three Cheese Breakfast Quesadilla on a Whole Grain Flour Tortilla   </t>
  </si>
  <si>
    <r>
      <t xml:space="preserve">Triple B 100% All Beef Burger 3.00 oz., Reduced Sodium - </t>
    </r>
    <r>
      <rPr>
        <b/>
        <i/>
        <sz val="10"/>
        <color indexed="12"/>
        <rFont val="Arial Narrow"/>
        <family val="2"/>
      </rPr>
      <t>Without Foil Wrappers</t>
    </r>
  </si>
  <si>
    <t xml:space="preserve">2.75 M/MA                                                    </t>
  </si>
  <si>
    <t>C32400B</t>
  </si>
  <si>
    <t>***Highlighted items are Special Order &amp; require 8 weeks lead time with forecast</t>
  </si>
  <si>
    <t>Estimated Allocation Dollars required</t>
  </si>
  <si>
    <t>Servings/  Menu</t>
  </si>
  <si>
    <t>Frequency per period</t>
  </si>
  <si>
    <t>Date Submitted:</t>
  </si>
  <si>
    <t>C70401</t>
  </si>
  <si>
    <r>
      <t>Grilled Cheese Sandwiches</t>
    </r>
    <r>
      <rPr>
        <i/>
        <sz val="13"/>
        <rFont val="Arial Narrow"/>
        <family val="2"/>
      </rPr>
      <t xml:space="preserve"> (made with Reduced Sodium, Reduced Fat American Cheese)</t>
    </r>
  </si>
  <si>
    <t>C55019</t>
  </si>
  <si>
    <r>
      <rPr>
        <b/>
        <sz val="10"/>
        <color rgb="FFFF0000"/>
        <rFont val="Arial Narrow"/>
        <family val="2"/>
      </rPr>
      <t>Spicy</t>
    </r>
    <r>
      <rPr>
        <b/>
        <sz val="10"/>
        <rFont val="Arial Narrow"/>
        <family val="2"/>
      </rPr>
      <t xml:space="preserve"> Grilled Cheese on Whole Grain, IW </t>
    </r>
    <r>
      <rPr>
        <b/>
        <sz val="10"/>
        <color rgb="FF0000FF"/>
        <rFont val="Arial Narrow"/>
        <family val="2"/>
      </rPr>
      <t>(New Improved)</t>
    </r>
  </si>
  <si>
    <r>
      <rPr>
        <b/>
        <sz val="10"/>
        <color rgb="FFFF0000"/>
        <rFont val="Arial Narrow"/>
        <family val="2"/>
      </rPr>
      <t>Spicy</t>
    </r>
    <r>
      <rPr>
        <b/>
        <sz val="10"/>
        <rFont val="Arial Narrow"/>
        <family val="2"/>
      </rPr>
      <t xml:space="preserve"> Taco Stick on a Whole Grain Flour Tortilla, IW </t>
    </r>
    <r>
      <rPr>
        <b/>
        <sz val="10"/>
        <color rgb="FF0000FF"/>
        <rFont val="Arial Narrow"/>
        <family val="2"/>
      </rPr>
      <t>(NEW)</t>
    </r>
  </si>
  <si>
    <t>***C70404 -Bulk</t>
  </si>
  <si>
    <r>
      <t xml:space="preserve">      </t>
    </r>
    <r>
      <rPr>
        <b/>
        <sz val="18"/>
        <rFont val="Arial Narrow"/>
        <family val="2"/>
      </rPr>
      <t>Commodity Calculator 2023-2024 SY</t>
    </r>
  </si>
  <si>
    <t>November file 2022 (2023-24 SY values)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</si>
</sst>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_(&quot;$&quot;* #,##0.0000_);_(&quot;$&quot;* \(#,##0.0000\);_(&quot;$&quot;* &quot;-&quot;??_);_(@_)"/>
  </numFmts>
  <fonts count="28" x14ac:knownFonts="1">
    <font>
      <sz val="10"/>
      <name val="Arial"/>
    </font>
    <font>
      <b/>
      <i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name val="Arial Narrow"/>
      <family val="2"/>
    </font>
    <font>
      <b/>
      <sz val="11"/>
      <name val="Arial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i/>
      <sz val="10"/>
      <color indexed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color indexed="12"/>
      <name val="Arial Narrow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i/>
      <sz val="12"/>
      <color indexed="10"/>
      <name val="Arial Narrow"/>
      <family val="2"/>
    </font>
    <font>
      <b/>
      <i/>
      <sz val="10"/>
      <color indexed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indexed="8"/>
      <name val="Arial Narrow"/>
      <family val="2"/>
    </font>
    <font>
      <b/>
      <sz val="10"/>
      <color rgb="FFFF0000"/>
      <name val="Arial Narrow"/>
      <family val="2"/>
    </font>
    <font>
      <b/>
      <i/>
      <sz val="12"/>
      <color rgb="FFFF0000"/>
      <name val="Arial Narrow"/>
      <family val="2"/>
    </font>
    <font>
      <sz val="10"/>
      <name val="Arial"/>
      <family val="2"/>
    </font>
    <font>
      <b/>
      <sz val="10"/>
      <color rgb="FF0000FF"/>
      <name val="Arial Narrow"/>
      <family val="2"/>
    </font>
    <font>
      <b/>
      <sz val="13"/>
      <name val="Arial"/>
      <family val="2"/>
    </font>
    <font>
      <sz val="13"/>
      <name val="Arial Narrow"/>
      <family val="2"/>
    </font>
    <font>
      <b/>
      <sz val="13"/>
      <name val="Arial Narrow"/>
      <family val="2"/>
    </font>
    <font>
      <i/>
      <sz val="13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3" fontId="4" fillId="0" borderId="0" xfId="0" applyNumberFormat="1" applyFont="1" applyProtection="1">
      <protection locked="0"/>
    </xf>
    <xf numFmtId="0" fontId="7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0" fontId="10" fillId="0" borderId="0" xfId="0" applyFont="1" applyProtection="1">
      <protection locked="0"/>
    </xf>
    <xf numFmtId="164" fontId="10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vertical="center"/>
      <protection locked="0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11" fillId="4" borderId="0" xfId="0" applyFont="1" applyFill="1" applyAlignment="1">
      <alignment horizontal="center"/>
    </xf>
    <xf numFmtId="0" fontId="10" fillId="4" borderId="0" xfId="0" applyFont="1" applyFill="1" applyProtection="1">
      <protection locked="0"/>
    </xf>
    <xf numFmtId="164" fontId="10" fillId="4" borderId="0" xfId="0" applyNumberFormat="1" applyFont="1" applyFill="1" applyProtection="1">
      <protection locked="0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center" vertical="center" shrinkToFit="1"/>
    </xf>
    <xf numFmtId="4" fontId="2" fillId="0" borderId="9" xfId="0" applyNumberFormat="1" applyFont="1" applyBorder="1" applyAlignment="1">
      <alignment horizontal="center" vertical="center" shrinkToFit="1"/>
    </xf>
    <xf numFmtId="4" fontId="2" fillId="0" borderId="10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4" fontId="3" fillId="0" borderId="11" xfId="0" applyNumberFormat="1" applyFont="1" applyBorder="1" applyAlignment="1">
      <alignment horizontal="center" shrinkToFit="1"/>
    </xf>
    <xf numFmtId="164" fontId="3" fillId="0" borderId="0" xfId="0" applyNumberFormat="1" applyFont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4" fontId="2" fillId="0" borderId="12" xfId="0" applyNumberFormat="1" applyFont="1" applyBorder="1" applyAlignment="1">
      <alignment horizontal="center" vertical="center" shrinkToFit="1"/>
    </xf>
    <xf numFmtId="4" fontId="2" fillId="0" borderId="13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 shrinkToFit="1"/>
    </xf>
    <xf numFmtId="4" fontId="6" fillId="0" borderId="15" xfId="0" applyNumberFormat="1" applyFont="1" applyBorder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right"/>
    </xf>
    <xf numFmtId="0" fontId="3" fillId="4" borderId="0" xfId="0" applyFont="1" applyFill="1" applyAlignment="1">
      <alignment horizontal="right"/>
    </xf>
    <xf numFmtId="0" fontId="7" fillId="2" borderId="17" xfId="0" applyFont="1" applyFill="1" applyBorder="1" applyAlignment="1">
      <alignment horizontal="right" vertical="center"/>
    </xf>
    <xf numFmtId="0" fontId="3" fillId="0" borderId="0" xfId="0" applyFont="1" applyAlignment="1" applyProtection="1">
      <alignment horizontal="right"/>
      <protection locked="0"/>
    </xf>
    <xf numFmtId="0" fontId="18" fillId="4" borderId="0" xfId="0" applyFont="1" applyFill="1" applyAlignment="1">
      <alignment horizontal="right"/>
    </xf>
    <xf numFmtId="0" fontId="3" fillId="0" borderId="6" xfId="0" applyFont="1" applyBorder="1" applyAlignment="1">
      <alignment horizontal="center" vertical="distributed"/>
    </xf>
    <xf numFmtId="0" fontId="3" fillId="0" borderId="19" xfId="0" applyFont="1" applyBorder="1" applyAlignment="1">
      <alignment horizontal="center" vertical="distributed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distributed"/>
    </xf>
    <xf numFmtId="0" fontId="20" fillId="4" borderId="0" xfId="0" applyFont="1" applyFill="1" applyAlignment="1">
      <alignment horizontal="left" indent="15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1" fillId="6" borderId="24" xfId="0" applyFont="1" applyFill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7" fillId="5" borderId="1" xfId="0" applyFont="1" applyFill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165" fontId="3" fillId="0" borderId="46" xfId="1" applyNumberFormat="1" applyFont="1" applyBorder="1" applyAlignment="1" applyProtection="1">
      <alignment horizontal="right" wrapText="1"/>
    </xf>
    <xf numFmtId="165" fontId="3" fillId="0" borderId="23" xfId="1" applyNumberFormat="1" applyFont="1" applyBorder="1" applyAlignment="1" applyProtection="1">
      <alignment horizontal="right" wrapText="1"/>
    </xf>
    <xf numFmtId="4" fontId="6" fillId="0" borderId="11" xfId="0" applyNumberFormat="1" applyFont="1" applyBorder="1" applyAlignment="1">
      <alignment horizontal="center" vertical="center" shrinkToFit="1"/>
    </xf>
    <xf numFmtId="0" fontId="3" fillId="0" borderId="29" xfId="0" applyFont="1" applyBorder="1" applyProtection="1">
      <protection locked="0"/>
    </xf>
    <xf numFmtId="14" fontId="3" fillId="0" borderId="29" xfId="0" applyNumberFormat="1" applyFont="1" applyBorder="1" applyProtection="1">
      <protection locked="0"/>
    </xf>
    <xf numFmtId="0" fontId="13" fillId="4" borderId="0" xfId="0" applyFont="1" applyFill="1" applyAlignment="1">
      <alignment vertical="center"/>
    </xf>
    <xf numFmtId="14" fontId="3" fillId="5" borderId="11" xfId="0" applyNumberFormat="1" applyFont="1" applyFill="1" applyBorder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164" fontId="25" fillId="0" borderId="0" xfId="0" applyNumberFormat="1" applyFont="1" applyAlignment="1" applyProtection="1">
      <alignment horizontal="center"/>
      <protection locked="0"/>
    </xf>
    <xf numFmtId="4" fontId="25" fillId="0" borderId="0" xfId="0" applyNumberFormat="1" applyFont="1" applyAlignment="1" applyProtection="1">
      <alignment horizontal="center"/>
      <protection locked="0"/>
    </xf>
    <xf numFmtId="14" fontId="2" fillId="0" borderId="34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6" borderId="19" xfId="0" applyFont="1" applyFill="1" applyBorder="1" applyAlignment="1">
      <alignment vertical="center"/>
    </xf>
    <xf numFmtId="4" fontId="2" fillId="0" borderId="25" xfId="0" applyNumberFormat="1" applyFont="1" applyBorder="1" applyAlignment="1">
      <alignment horizontal="center" vertical="center" shrinkToFit="1"/>
    </xf>
    <xf numFmtId="4" fontId="2" fillId="0" borderId="18" xfId="0" applyNumberFormat="1" applyFont="1" applyBorder="1" applyAlignment="1">
      <alignment horizontal="center" vertical="center" shrinkToFit="1"/>
    </xf>
    <xf numFmtId="3" fontId="3" fillId="2" borderId="7" xfId="0" applyNumberFormat="1" applyFont="1" applyFill="1" applyBorder="1" applyAlignment="1" applyProtection="1">
      <alignment horizontal="center" vertical="center"/>
      <protection locked="0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4" fontId="3" fillId="5" borderId="34" xfId="0" applyNumberFormat="1" applyFont="1" applyFill="1" applyBorder="1" applyAlignment="1" applyProtection="1">
      <alignment horizontal="center"/>
      <protection locked="0"/>
    </xf>
    <xf numFmtId="14" fontId="3" fillId="5" borderId="35" xfId="0" applyNumberFormat="1" applyFont="1" applyFill="1" applyBorder="1" applyAlignment="1" applyProtection="1">
      <alignment horizontal="center"/>
      <protection locked="0"/>
    </xf>
    <xf numFmtId="0" fontId="3" fillId="5" borderId="15" xfId="0" applyFont="1" applyFill="1" applyBorder="1" applyAlignment="1" applyProtection="1">
      <alignment horizontal="center"/>
      <protection locked="0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6" fillId="0" borderId="34" xfId="0" applyFont="1" applyBorder="1" applyAlignment="1">
      <alignment horizontal="left" vertical="center"/>
    </xf>
    <xf numFmtId="0" fontId="26" fillId="0" borderId="35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37" xfId="0" applyNumberFormat="1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2" fillId="0" borderId="30" xfId="0" applyNumberFormat="1" applyFont="1" applyBorder="1" applyAlignment="1">
      <alignment horizontal="center" vertical="center" shrinkToFit="1"/>
    </xf>
    <xf numFmtId="4" fontId="2" fillId="0" borderId="9" xfId="0" applyNumberFormat="1" applyFont="1" applyBorder="1" applyAlignment="1">
      <alignment horizontal="center" vertical="center" shrinkToFit="1"/>
    </xf>
    <xf numFmtId="4" fontId="2" fillId="0" borderId="7" xfId="0" applyNumberFormat="1" applyFont="1" applyBorder="1" applyAlignment="1">
      <alignment horizontal="center" vertical="center" shrinkToFit="1"/>
    </xf>
    <xf numFmtId="4" fontId="2" fillId="0" borderId="8" xfId="0" applyNumberFormat="1" applyFont="1" applyBorder="1" applyAlignment="1">
      <alignment horizontal="center" vertical="center" shrinkToFit="1"/>
    </xf>
    <xf numFmtId="0" fontId="24" fillId="0" borderId="34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distributed"/>
    </xf>
    <xf numFmtId="0" fontId="3" fillId="0" borderId="19" xfId="0" applyFont="1" applyBorder="1" applyAlignment="1">
      <alignment horizontal="center" vertical="distributed"/>
    </xf>
    <xf numFmtId="0" fontId="17" fillId="0" borderId="24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33" xfId="0" applyFont="1" applyBorder="1" applyAlignment="1">
      <alignment horizontal="right" vertical="center"/>
    </xf>
    <xf numFmtId="0" fontId="2" fillId="0" borderId="25" xfId="0" applyFont="1" applyBorder="1" applyAlignment="1">
      <alignment horizontal="distributed" vertical="distributed" wrapText="1"/>
    </xf>
    <xf numFmtId="0" fontId="2" fillId="0" borderId="18" xfId="0" applyFont="1" applyBorder="1" applyAlignment="1">
      <alignment horizontal="distributed" vertical="distributed" wrapText="1"/>
    </xf>
    <xf numFmtId="4" fontId="2" fillId="0" borderId="26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7" borderId="34" xfId="0" applyFont="1" applyFill="1" applyBorder="1" applyAlignment="1">
      <alignment horizontal="right"/>
    </xf>
    <xf numFmtId="0" fontId="3" fillId="7" borderId="35" xfId="0" applyFont="1" applyFill="1" applyBorder="1" applyAlignment="1">
      <alignment horizontal="right"/>
    </xf>
    <xf numFmtId="0" fontId="3" fillId="7" borderId="15" xfId="0" applyFont="1" applyFill="1" applyBorder="1" applyAlignment="1">
      <alignment horizontal="right"/>
    </xf>
    <xf numFmtId="0" fontId="12" fillId="0" borderId="28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4" fontId="3" fillId="0" borderId="36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shrinkToFit="1"/>
    </xf>
    <xf numFmtId="4" fontId="2" fillId="0" borderId="10" xfId="0" applyNumberFormat="1" applyFont="1" applyBorder="1" applyAlignment="1">
      <alignment horizontal="center" vertical="center" shrinkToFit="1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3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 vertical="center"/>
    </xf>
    <xf numFmtId="14" fontId="13" fillId="4" borderId="45" xfId="0" applyNumberFormat="1" applyFont="1" applyFill="1" applyBorder="1" applyAlignment="1" applyProtection="1">
      <alignment horizontal="center" vertical="center"/>
      <protection locked="0"/>
    </xf>
    <xf numFmtId="0" fontId="13" fillId="4" borderId="45" xfId="0" applyFont="1" applyFill="1" applyBorder="1" applyAlignment="1" applyProtection="1">
      <alignment horizontal="center" vertical="center"/>
      <protection locked="0"/>
    </xf>
    <xf numFmtId="17" fontId="3" fillId="0" borderId="47" xfId="0" applyNumberFormat="1" applyFont="1" applyBorder="1" applyAlignment="1">
      <alignment horizontal="center" wrapText="1"/>
    </xf>
    <xf numFmtId="0" fontId="3" fillId="0" borderId="46" xfId="0" applyFont="1" applyBorder="1" applyAlignment="1">
      <alignment horizontal="center" wrapText="1"/>
    </xf>
    <xf numFmtId="0" fontId="3" fillId="4" borderId="0" xfId="0" applyFont="1" applyFill="1" applyAlignment="1">
      <alignment horizontal="left"/>
    </xf>
    <xf numFmtId="0" fontId="3" fillId="4" borderId="22" xfId="0" applyFont="1" applyFill="1" applyBorder="1" applyAlignment="1">
      <alignment horizontal="left"/>
    </xf>
    <xf numFmtId="0" fontId="21" fillId="0" borderId="3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distributed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876300</xdr:colOff>
      <xdr:row>3</xdr:row>
      <xdr:rowOff>85725</xdr:rowOff>
    </xdr:to>
    <xdr:pic>
      <xdr:nvPicPr>
        <xdr:cNvPr id="2906" name="Picture 1" descr="Integrated Logo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781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466725</xdr:colOff>
      <xdr:row>2</xdr:row>
      <xdr:rowOff>28575</xdr:rowOff>
    </xdr:from>
    <xdr:to>
      <xdr:col>10</xdr:col>
      <xdr:colOff>933450</xdr:colOff>
      <xdr:row>6</xdr:row>
      <xdr:rowOff>142875</xdr:rowOff>
    </xdr:to>
    <xdr:pic>
      <xdr:nvPicPr>
        <xdr:cNvPr id="2907" name="Picture 6" descr="Hot_Off_The_Grill TM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600000">
          <a:off x="10363200" y="304800"/>
          <a:ext cx="466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1"/>
  <sheetViews>
    <sheetView showGridLines="0" tabSelected="1" zoomScaleNormal="100" zoomScaleSheetLayoutView="100" workbookViewId="0">
      <pane ySplit="12" topLeftCell="A13" activePane="bottomLeft" state="frozenSplit"/>
      <selection pane="bottomLeft" activeCell="L82" sqref="L82"/>
    </sheetView>
  </sheetViews>
  <sheetFormatPr defaultColWidth="9.109375" defaultRowHeight="13.8" x14ac:dyDescent="0.3"/>
  <cols>
    <col min="1" max="1" width="13.5546875" style="8" customWidth="1"/>
    <col min="2" max="2" width="46.6640625" style="7" customWidth="1"/>
    <col min="3" max="3" width="36" style="44" customWidth="1"/>
    <col min="4" max="4" width="6.33203125" style="6" customWidth="1"/>
    <col min="5" max="5" width="6.5546875" style="9" customWidth="1"/>
    <col min="6" max="6" width="9.33203125" style="9" customWidth="1"/>
    <col min="7" max="7" width="9.109375" style="9" customWidth="1"/>
    <col min="8" max="8" width="9.33203125" style="9" customWidth="1"/>
    <col min="9" max="9" width="8" style="10" customWidth="1"/>
    <col min="10" max="10" width="18.44140625" style="6" customWidth="1"/>
    <col min="11" max="11" width="17.88671875" style="6" customWidth="1"/>
    <col min="12" max="12" width="6.88671875" style="6" customWidth="1"/>
    <col min="13" max="13" width="9.33203125" style="5" customWidth="1"/>
    <col min="14" max="16" width="9.6640625" style="6" customWidth="1"/>
    <col min="17" max="17" width="10" style="6" customWidth="1"/>
    <col min="18" max="18" width="9.33203125" style="6" bestFit="1" customWidth="1"/>
    <col min="19" max="16384" width="9.109375" style="1"/>
  </cols>
  <sheetData>
    <row r="1" spans="1:18" s="13" customFormat="1" ht="7.5" customHeight="1" x14ac:dyDescent="0.3">
      <c r="A1" s="21"/>
      <c r="B1" s="22"/>
      <c r="C1" s="41"/>
      <c r="D1" s="22"/>
      <c r="E1" s="22"/>
      <c r="F1" s="22"/>
      <c r="G1" s="22"/>
      <c r="H1" s="22"/>
      <c r="I1" s="22"/>
      <c r="J1" s="22"/>
      <c r="K1" s="23"/>
      <c r="M1" s="14"/>
    </row>
    <row r="2" spans="1:18" s="19" customFormat="1" ht="14.4" customHeight="1" x14ac:dyDescent="0.3">
      <c r="A2" s="18"/>
      <c r="B2" s="51" t="s">
        <v>122</v>
      </c>
      <c r="D2" s="18"/>
      <c r="E2" s="18"/>
      <c r="F2" s="18"/>
      <c r="G2" s="18"/>
      <c r="H2" s="18"/>
      <c r="I2" s="18"/>
      <c r="J2" s="18"/>
      <c r="K2" s="18"/>
      <c r="M2" s="20"/>
    </row>
    <row r="3" spans="1:18" ht="9.9" customHeight="1" x14ac:dyDescent="0.3">
      <c r="A3" s="16"/>
      <c r="B3" s="1"/>
      <c r="C3" s="42"/>
      <c r="D3" s="17"/>
      <c r="E3" s="17"/>
      <c r="F3" s="17"/>
      <c r="G3" s="17"/>
      <c r="H3" s="17"/>
      <c r="I3" s="17"/>
      <c r="J3" s="17"/>
      <c r="K3" s="16"/>
      <c r="L3" s="1"/>
      <c r="M3" s="2"/>
      <c r="N3" s="1"/>
      <c r="O3" s="1"/>
      <c r="P3" s="1"/>
      <c r="Q3" s="1"/>
      <c r="R3" s="1"/>
    </row>
    <row r="4" spans="1:18" ht="12.75" customHeight="1" x14ac:dyDescent="0.3">
      <c r="A4" s="16"/>
      <c r="B4" s="17"/>
      <c r="D4" s="65"/>
      <c r="E4" s="65"/>
      <c r="F4" s="154" t="s">
        <v>146</v>
      </c>
      <c r="G4" s="154"/>
      <c r="H4" s="155"/>
      <c r="I4" s="156"/>
      <c r="J4" s="65"/>
      <c r="K4" s="16"/>
      <c r="L4" s="1" t="s">
        <v>97</v>
      </c>
      <c r="M4" s="2"/>
      <c r="N4" s="1"/>
      <c r="O4" s="1"/>
      <c r="P4" s="1"/>
      <c r="Q4" s="1"/>
      <c r="R4" s="1"/>
    </row>
    <row r="5" spans="1:18" ht="18" customHeight="1" x14ac:dyDescent="0.3">
      <c r="A5" s="159" t="s">
        <v>27</v>
      </c>
      <c r="B5" s="159"/>
      <c r="C5" s="153" t="s">
        <v>153</v>
      </c>
      <c r="D5" s="153"/>
      <c r="E5" s="153"/>
      <c r="F5" s="153"/>
      <c r="G5" s="153"/>
      <c r="H5" s="153"/>
      <c r="I5" s="153"/>
      <c r="J5" s="153"/>
      <c r="K5" s="16"/>
      <c r="L5" s="1"/>
      <c r="M5" s="2"/>
      <c r="N5" s="1"/>
      <c r="O5" s="1"/>
      <c r="P5" s="1"/>
      <c r="Q5" s="1"/>
      <c r="R5" s="1"/>
    </row>
    <row r="6" spans="1:18" ht="11.25" customHeight="1" thickBot="1" x14ac:dyDescent="0.35">
      <c r="A6" s="159"/>
      <c r="B6" s="159"/>
      <c r="C6" s="65"/>
      <c r="D6" s="65"/>
      <c r="E6" s="65"/>
      <c r="F6" s="65"/>
      <c r="G6" s="65"/>
      <c r="H6" s="65"/>
      <c r="I6" s="65"/>
      <c r="J6" s="65"/>
      <c r="K6" s="16"/>
      <c r="L6" s="1"/>
      <c r="M6" s="2"/>
      <c r="N6" s="1"/>
      <c r="O6" s="1"/>
      <c r="P6" s="1"/>
      <c r="Q6" s="1"/>
      <c r="R6" s="1"/>
    </row>
    <row r="7" spans="1:18" ht="15" customHeight="1" thickBot="1" x14ac:dyDescent="0.35">
      <c r="A7" s="160" t="s">
        <v>20</v>
      </c>
      <c r="B7" s="160"/>
      <c r="C7" s="45" t="s">
        <v>85</v>
      </c>
      <c r="D7" s="42" t="s">
        <v>87</v>
      </c>
      <c r="E7" s="89">
        <v>45108</v>
      </c>
      <c r="F7" s="90"/>
      <c r="G7" s="90"/>
      <c r="H7" s="91"/>
      <c r="I7" s="42" t="s">
        <v>86</v>
      </c>
      <c r="J7" s="66">
        <v>45473</v>
      </c>
      <c r="K7" s="16"/>
      <c r="L7" s="1"/>
      <c r="M7" s="2"/>
      <c r="N7" s="1"/>
      <c r="O7" s="1"/>
      <c r="P7" s="1"/>
      <c r="Q7" s="1"/>
      <c r="R7" s="1"/>
    </row>
    <row r="8" spans="1:18" s="3" customFormat="1" ht="6.75" customHeight="1" x14ac:dyDescent="0.25">
      <c r="A8" s="94" t="s">
        <v>0</v>
      </c>
      <c r="B8" s="97" t="s">
        <v>4</v>
      </c>
      <c r="C8" s="98"/>
      <c r="D8" s="140" t="s">
        <v>14</v>
      </c>
      <c r="E8" s="137" t="s">
        <v>15</v>
      </c>
      <c r="F8" s="137" t="s">
        <v>144</v>
      </c>
      <c r="G8" s="137" t="s">
        <v>145</v>
      </c>
      <c r="H8" s="137" t="s">
        <v>84</v>
      </c>
      <c r="I8" s="110" t="s">
        <v>10</v>
      </c>
      <c r="J8" s="161" t="s">
        <v>91</v>
      </c>
      <c r="K8" s="113" t="s">
        <v>92</v>
      </c>
      <c r="M8" s="4"/>
    </row>
    <row r="9" spans="1:18" ht="6.75" customHeight="1" x14ac:dyDescent="0.3">
      <c r="A9" s="95"/>
      <c r="B9" s="99"/>
      <c r="C9" s="100"/>
      <c r="D9" s="141"/>
      <c r="E9" s="138"/>
      <c r="F9" s="138"/>
      <c r="G9" s="138"/>
      <c r="H9" s="138"/>
      <c r="I9" s="111"/>
      <c r="J9" s="162"/>
      <c r="K9" s="114"/>
      <c r="L9" s="1"/>
      <c r="M9" s="2"/>
      <c r="N9" s="1"/>
      <c r="O9" s="1"/>
      <c r="P9" s="1"/>
      <c r="Q9" s="1"/>
      <c r="R9" s="1"/>
    </row>
    <row r="10" spans="1:18" ht="8.25" customHeight="1" x14ac:dyDescent="0.3">
      <c r="A10" s="95"/>
      <c r="B10" s="99"/>
      <c r="C10" s="100"/>
      <c r="D10" s="141"/>
      <c r="E10" s="138"/>
      <c r="F10" s="138"/>
      <c r="G10" s="138"/>
      <c r="H10" s="138"/>
      <c r="I10" s="111"/>
      <c r="J10" s="163"/>
      <c r="K10" s="115"/>
      <c r="L10" s="1"/>
      <c r="M10" s="2"/>
      <c r="N10" s="1"/>
      <c r="O10" s="1"/>
      <c r="P10" s="1"/>
      <c r="Q10" s="1"/>
      <c r="R10" s="1"/>
    </row>
    <row r="11" spans="1:18" ht="6.75" customHeight="1" x14ac:dyDescent="0.3">
      <c r="A11" s="95"/>
      <c r="B11" s="99"/>
      <c r="C11" s="100"/>
      <c r="D11" s="141"/>
      <c r="E11" s="138"/>
      <c r="F11" s="138"/>
      <c r="G11" s="138"/>
      <c r="H11" s="138"/>
      <c r="I11" s="111"/>
      <c r="J11" s="106" t="s">
        <v>48</v>
      </c>
      <c r="K11" s="108" t="s">
        <v>49</v>
      </c>
      <c r="L11" s="1"/>
      <c r="M11" s="2"/>
      <c r="N11" s="1"/>
      <c r="O11" s="1"/>
      <c r="P11" s="1"/>
      <c r="Q11" s="1"/>
      <c r="R11" s="1"/>
    </row>
    <row r="12" spans="1:18" ht="12.75" customHeight="1" thickBot="1" x14ac:dyDescent="0.35">
      <c r="A12" s="96"/>
      <c r="B12" s="101"/>
      <c r="C12" s="102"/>
      <c r="D12" s="107"/>
      <c r="E12" s="139"/>
      <c r="F12" s="139"/>
      <c r="G12" s="139"/>
      <c r="H12" s="139"/>
      <c r="I12" s="112"/>
      <c r="J12" s="107"/>
      <c r="K12" s="109"/>
      <c r="L12" s="1"/>
      <c r="M12" s="2"/>
      <c r="N12" s="1"/>
      <c r="O12" s="1"/>
      <c r="P12" s="1"/>
      <c r="Q12" s="1"/>
      <c r="R12" s="1"/>
    </row>
    <row r="13" spans="1:18" ht="15" customHeight="1" thickBot="1" x14ac:dyDescent="0.35">
      <c r="A13" s="52"/>
      <c r="B13" s="53"/>
      <c r="C13" s="53"/>
      <c r="D13" s="54"/>
      <c r="E13" s="55"/>
      <c r="F13" s="157" t="s">
        <v>154</v>
      </c>
      <c r="G13" s="158"/>
      <c r="H13" s="158"/>
      <c r="I13" s="158"/>
      <c r="J13" s="60">
        <v>1.9476</v>
      </c>
      <c r="K13" s="61">
        <v>3.1023999999999998</v>
      </c>
      <c r="L13" s="1"/>
      <c r="M13" s="2"/>
      <c r="N13" s="1"/>
      <c r="O13" s="1"/>
      <c r="P13" s="1"/>
      <c r="Q13" s="1"/>
      <c r="R13" s="1"/>
    </row>
    <row r="14" spans="1:18" ht="18" customHeight="1" thickBot="1" x14ac:dyDescent="0.35">
      <c r="A14" s="103" t="s">
        <v>148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5"/>
      <c r="L14" s="1"/>
      <c r="O14" s="1"/>
      <c r="P14" s="1"/>
      <c r="Q14" s="1"/>
      <c r="R14" s="1"/>
    </row>
    <row r="15" spans="1:18" s="3" customFormat="1" ht="11.25" customHeight="1" x14ac:dyDescent="0.25">
      <c r="A15" s="48" t="s">
        <v>115</v>
      </c>
      <c r="B15" s="92" t="s">
        <v>40</v>
      </c>
      <c r="C15" s="93"/>
      <c r="D15" s="88">
        <v>4.1900000000000004</v>
      </c>
      <c r="E15" s="87">
        <v>72</v>
      </c>
      <c r="F15" s="75"/>
      <c r="G15" s="75"/>
      <c r="H15" s="79">
        <f>F15*G15</f>
        <v>0</v>
      </c>
      <c r="I15" s="79">
        <f>ROUNDUP(H15/E15,0)</f>
        <v>0</v>
      </c>
      <c r="J15" s="118">
        <f>I15*9</f>
        <v>0</v>
      </c>
      <c r="K15" s="116"/>
      <c r="M15"/>
    </row>
    <row r="16" spans="1:18" s="3" customFormat="1" ht="12.75" customHeight="1" x14ac:dyDescent="0.25">
      <c r="A16" s="49" t="s">
        <v>116</v>
      </c>
      <c r="B16" s="40" t="s">
        <v>50</v>
      </c>
      <c r="C16" s="11" t="s">
        <v>62</v>
      </c>
      <c r="D16" s="84"/>
      <c r="E16" s="82"/>
      <c r="F16" s="76"/>
      <c r="G16" s="76"/>
      <c r="H16" s="80"/>
      <c r="I16" s="80"/>
      <c r="J16" s="74"/>
      <c r="K16" s="117"/>
      <c r="M16"/>
    </row>
    <row r="17" spans="1:14" s="3" customFormat="1" ht="11.25" customHeight="1" x14ac:dyDescent="0.25">
      <c r="A17" s="164" t="s">
        <v>46</v>
      </c>
      <c r="B17" s="85" t="s">
        <v>24</v>
      </c>
      <c r="C17" s="86"/>
      <c r="D17" s="83">
        <v>3.21</v>
      </c>
      <c r="E17" s="81">
        <v>72</v>
      </c>
      <c r="F17" s="75"/>
      <c r="G17" s="75"/>
      <c r="H17" s="79">
        <f t="shared" ref="H17" si="0">F17*G17</f>
        <v>0</v>
      </c>
      <c r="I17" s="79">
        <f t="shared" ref="I17:I23" si="1">ROUNDUP(H17/E17,0)</f>
        <v>0</v>
      </c>
      <c r="J17" s="73">
        <f>I17*6.75</f>
        <v>0</v>
      </c>
      <c r="K17" s="119"/>
      <c r="M17" s="4"/>
    </row>
    <row r="18" spans="1:14" s="3" customFormat="1" ht="11.25" customHeight="1" x14ac:dyDescent="0.25">
      <c r="A18" s="124"/>
      <c r="B18" s="40" t="s">
        <v>63</v>
      </c>
      <c r="C18" s="11" t="s">
        <v>64</v>
      </c>
      <c r="D18" s="84"/>
      <c r="E18" s="82"/>
      <c r="F18" s="76"/>
      <c r="G18" s="76"/>
      <c r="H18" s="80"/>
      <c r="I18" s="80"/>
      <c r="J18" s="74"/>
      <c r="K18" s="117"/>
      <c r="M18" s="4"/>
    </row>
    <row r="19" spans="1:14" s="3" customFormat="1" ht="11.25" customHeight="1" x14ac:dyDescent="0.25">
      <c r="A19" s="77" t="s">
        <v>9</v>
      </c>
      <c r="B19" s="85" t="s">
        <v>24</v>
      </c>
      <c r="C19" s="86"/>
      <c r="D19" s="83">
        <v>3.69</v>
      </c>
      <c r="E19" s="81">
        <v>72</v>
      </c>
      <c r="F19" s="75"/>
      <c r="G19" s="75"/>
      <c r="H19" s="79">
        <f t="shared" ref="H19" si="2">F19*G19</f>
        <v>0</v>
      </c>
      <c r="I19" s="79">
        <f t="shared" si="1"/>
        <v>0</v>
      </c>
      <c r="J19" s="73">
        <f>I19*6.75</f>
        <v>0</v>
      </c>
      <c r="K19" s="119"/>
      <c r="M19" s="4"/>
    </row>
    <row r="20" spans="1:14" s="3" customFormat="1" ht="11.25" customHeight="1" x14ac:dyDescent="0.25">
      <c r="A20" s="78"/>
      <c r="B20" s="40" t="s">
        <v>51</v>
      </c>
      <c r="C20" s="11" t="s">
        <v>64</v>
      </c>
      <c r="D20" s="84"/>
      <c r="E20" s="82"/>
      <c r="F20" s="76"/>
      <c r="G20" s="76"/>
      <c r="H20" s="80"/>
      <c r="I20" s="80"/>
      <c r="J20" s="74"/>
      <c r="K20" s="117"/>
      <c r="M20" s="4"/>
    </row>
    <row r="21" spans="1:14" s="3" customFormat="1" ht="11.85" customHeight="1" x14ac:dyDescent="0.25">
      <c r="A21" s="77" t="s">
        <v>29</v>
      </c>
      <c r="B21" s="85" t="s">
        <v>43</v>
      </c>
      <c r="C21" s="86"/>
      <c r="D21" s="83">
        <v>4.1900000000000004</v>
      </c>
      <c r="E21" s="81">
        <v>72</v>
      </c>
      <c r="F21" s="75"/>
      <c r="G21" s="75"/>
      <c r="H21" s="79">
        <f t="shared" ref="H21" si="3">F21*G21</f>
        <v>0</v>
      </c>
      <c r="I21" s="79">
        <f t="shared" si="1"/>
        <v>0</v>
      </c>
      <c r="J21" s="73">
        <f>I21*9</f>
        <v>0</v>
      </c>
      <c r="K21" s="119"/>
      <c r="M21" s="4"/>
    </row>
    <row r="22" spans="1:14" s="3" customFormat="1" ht="11.85" customHeight="1" x14ac:dyDescent="0.25">
      <c r="A22" s="78"/>
      <c r="B22" s="40" t="s">
        <v>50</v>
      </c>
      <c r="C22" s="11" t="s">
        <v>62</v>
      </c>
      <c r="D22" s="84"/>
      <c r="E22" s="82"/>
      <c r="F22" s="76"/>
      <c r="G22" s="76"/>
      <c r="H22" s="80"/>
      <c r="I22" s="80"/>
      <c r="J22" s="74"/>
      <c r="K22" s="117"/>
      <c r="M22" s="4"/>
    </row>
    <row r="23" spans="1:14" s="3" customFormat="1" ht="11.85" customHeight="1" x14ac:dyDescent="0.25">
      <c r="A23" s="77" t="s">
        <v>30</v>
      </c>
      <c r="B23" s="85" t="s">
        <v>44</v>
      </c>
      <c r="C23" s="86"/>
      <c r="D23" s="83">
        <v>3.69</v>
      </c>
      <c r="E23" s="81">
        <v>72</v>
      </c>
      <c r="F23" s="75"/>
      <c r="G23" s="75"/>
      <c r="H23" s="79">
        <f t="shared" ref="H23" si="4">F23*G23</f>
        <v>0</v>
      </c>
      <c r="I23" s="79">
        <f t="shared" si="1"/>
        <v>0</v>
      </c>
      <c r="J23" s="73">
        <f>I23*6.75</f>
        <v>0</v>
      </c>
      <c r="K23" s="119"/>
      <c r="M23" s="4"/>
    </row>
    <row r="24" spans="1:14" s="3" customFormat="1" ht="11.85" customHeight="1" x14ac:dyDescent="0.25">
      <c r="A24" s="78"/>
      <c r="B24" s="40" t="s">
        <v>51</v>
      </c>
      <c r="C24" s="11" t="s">
        <v>64</v>
      </c>
      <c r="D24" s="84"/>
      <c r="E24" s="82"/>
      <c r="F24" s="76"/>
      <c r="G24" s="76"/>
      <c r="H24" s="80"/>
      <c r="I24" s="80"/>
      <c r="J24" s="74"/>
      <c r="K24" s="117"/>
      <c r="M24" s="4"/>
    </row>
    <row r="25" spans="1:14" s="3" customFormat="1" ht="11.85" customHeight="1" x14ac:dyDescent="0.25">
      <c r="A25" s="77" t="s">
        <v>93</v>
      </c>
      <c r="B25" s="85" t="s">
        <v>125</v>
      </c>
      <c r="C25" s="86"/>
      <c r="D25" s="83">
        <v>4.21</v>
      </c>
      <c r="E25" s="81">
        <v>72</v>
      </c>
      <c r="F25" s="75"/>
      <c r="G25" s="75"/>
      <c r="H25" s="79">
        <f t="shared" ref="H25" si="5">F25*G25</f>
        <v>0</v>
      </c>
      <c r="I25" s="79">
        <f>ROUNDUP(H25/E25,0)</f>
        <v>0</v>
      </c>
      <c r="J25" s="73">
        <f>I25*8.55</f>
        <v>0</v>
      </c>
      <c r="K25" s="119"/>
      <c r="M25" s="4"/>
    </row>
    <row r="26" spans="1:14" s="3" customFormat="1" ht="11.85" customHeight="1" x14ac:dyDescent="0.25">
      <c r="A26" s="78"/>
      <c r="B26" s="40" t="s">
        <v>53</v>
      </c>
      <c r="C26" s="11" t="s">
        <v>65</v>
      </c>
      <c r="D26" s="84"/>
      <c r="E26" s="82"/>
      <c r="F26" s="76"/>
      <c r="G26" s="76"/>
      <c r="H26" s="80"/>
      <c r="I26" s="80"/>
      <c r="J26" s="74"/>
      <c r="K26" s="117"/>
      <c r="M26" s="4"/>
    </row>
    <row r="27" spans="1:14" s="3" customFormat="1" ht="13.5" customHeight="1" x14ac:dyDescent="0.25">
      <c r="A27" s="71" t="s">
        <v>147</v>
      </c>
      <c r="B27" s="85" t="s">
        <v>150</v>
      </c>
      <c r="C27" s="86"/>
      <c r="D27" s="83">
        <v>4.1900000000000004</v>
      </c>
      <c r="E27" s="81">
        <v>72</v>
      </c>
      <c r="F27" s="75"/>
      <c r="G27" s="75"/>
      <c r="H27" s="79">
        <f t="shared" ref="H27" si="6">F27*G27</f>
        <v>0</v>
      </c>
      <c r="I27" s="79">
        <f>ROUNDUP(H27/E27,0)</f>
        <v>0</v>
      </c>
      <c r="J27" s="73">
        <f>I27*9</f>
        <v>0</v>
      </c>
      <c r="K27" s="119"/>
      <c r="M27" s="4"/>
    </row>
    <row r="28" spans="1:14" s="3" customFormat="1" ht="15" customHeight="1" thickBot="1" x14ac:dyDescent="0.3">
      <c r="A28" s="72" t="s">
        <v>152</v>
      </c>
      <c r="B28" s="40" t="s">
        <v>53</v>
      </c>
      <c r="C28" s="11" t="s">
        <v>62</v>
      </c>
      <c r="D28" s="84"/>
      <c r="E28" s="82"/>
      <c r="F28" s="76"/>
      <c r="G28" s="76"/>
      <c r="H28" s="80"/>
      <c r="I28" s="80"/>
      <c r="J28" s="74"/>
      <c r="K28" s="117"/>
      <c r="M28" s="4"/>
    </row>
    <row r="29" spans="1:14" s="67" customFormat="1" ht="17.25" customHeight="1" thickBot="1" x14ac:dyDescent="0.35">
      <c r="A29" s="120" t="s">
        <v>52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2"/>
      <c r="M29" s="68"/>
      <c r="N29" s="69"/>
    </row>
    <row r="30" spans="1:14" s="3" customFormat="1" ht="11.85" customHeight="1" x14ac:dyDescent="0.25">
      <c r="A30" s="77" t="s">
        <v>28</v>
      </c>
      <c r="B30" s="85" t="s">
        <v>117</v>
      </c>
      <c r="C30" s="86"/>
      <c r="D30" s="83">
        <v>3.19</v>
      </c>
      <c r="E30" s="81">
        <v>72</v>
      </c>
      <c r="F30" s="75"/>
      <c r="G30" s="75"/>
      <c r="H30" s="79">
        <f>F30*G30</f>
        <v>0</v>
      </c>
      <c r="I30" s="79">
        <f>ROUNDUP(H30/E30,0)</f>
        <v>0</v>
      </c>
      <c r="J30" s="73">
        <f>I30*4.5</f>
        <v>0</v>
      </c>
      <c r="K30" s="119"/>
      <c r="M30" s="4"/>
    </row>
    <row r="31" spans="1:14" s="3" customFormat="1" ht="11.85" customHeight="1" x14ac:dyDescent="0.25">
      <c r="A31" s="78"/>
      <c r="B31" s="38" t="s">
        <v>54</v>
      </c>
      <c r="C31" s="11" t="s">
        <v>47</v>
      </c>
      <c r="D31" s="84"/>
      <c r="E31" s="82"/>
      <c r="F31" s="76"/>
      <c r="G31" s="76"/>
      <c r="H31" s="80"/>
      <c r="I31" s="80"/>
      <c r="J31" s="74"/>
      <c r="K31" s="117"/>
      <c r="M31" s="4"/>
    </row>
    <row r="32" spans="1:14" s="3" customFormat="1" ht="11.85" customHeight="1" x14ac:dyDescent="0.25">
      <c r="A32" s="77" t="s">
        <v>42</v>
      </c>
      <c r="B32" s="85" t="s">
        <v>94</v>
      </c>
      <c r="C32" s="86"/>
      <c r="D32" s="83">
        <v>3.1</v>
      </c>
      <c r="E32" s="81">
        <v>100</v>
      </c>
      <c r="F32" s="75"/>
      <c r="G32" s="75"/>
      <c r="H32" s="79">
        <f t="shared" ref="H32" si="7">F32*G32</f>
        <v>0</v>
      </c>
      <c r="I32" s="79">
        <f>ROUNDUP(H32/E32,0)</f>
        <v>0</v>
      </c>
      <c r="J32" s="73">
        <f>I32*2.5</f>
        <v>0</v>
      </c>
      <c r="K32" s="119"/>
      <c r="M32" s="4"/>
    </row>
    <row r="33" spans="1:14" s="3" customFormat="1" ht="11.85" customHeight="1" x14ac:dyDescent="0.25">
      <c r="A33" s="78"/>
      <c r="B33" s="40" t="s">
        <v>55</v>
      </c>
      <c r="C33" s="11" t="s">
        <v>66</v>
      </c>
      <c r="D33" s="84"/>
      <c r="E33" s="82"/>
      <c r="F33" s="76"/>
      <c r="G33" s="76"/>
      <c r="H33" s="80"/>
      <c r="I33" s="80"/>
      <c r="J33" s="74"/>
      <c r="K33" s="117"/>
      <c r="M33" s="4"/>
    </row>
    <row r="34" spans="1:14" s="3" customFormat="1" ht="11.85" customHeight="1" x14ac:dyDescent="0.25">
      <c r="A34" s="77" t="s">
        <v>21</v>
      </c>
      <c r="B34" s="85" t="s">
        <v>33</v>
      </c>
      <c r="C34" s="86"/>
      <c r="D34" s="83">
        <v>3.1</v>
      </c>
      <c r="E34" s="81">
        <v>100</v>
      </c>
      <c r="F34" s="75"/>
      <c r="G34" s="75"/>
      <c r="H34" s="79">
        <f t="shared" ref="H34" si="8">F34*G34</f>
        <v>0</v>
      </c>
      <c r="I34" s="79">
        <f>ROUNDUP(H34/E34,0)</f>
        <v>0</v>
      </c>
      <c r="J34" s="73"/>
      <c r="K34" s="119">
        <f>I34*10.7</f>
        <v>0</v>
      </c>
      <c r="M34" s="4"/>
    </row>
    <row r="35" spans="1:14" s="3" customFormat="1" ht="11.85" customHeight="1" x14ac:dyDescent="0.25">
      <c r="A35" s="78"/>
      <c r="B35" s="40" t="s">
        <v>67</v>
      </c>
      <c r="C35" s="11" t="s">
        <v>68</v>
      </c>
      <c r="D35" s="84"/>
      <c r="E35" s="82"/>
      <c r="F35" s="76"/>
      <c r="G35" s="76"/>
      <c r="H35" s="80"/>
      <c r="I35" s="80"/>
      <c r="J35" s="74"/>
      <c r="K35" s="117"/>
      <c r="M35" s="4"/>
    </row>
    <row r="36" spans="1:14" s="3" customFormat="1" ht="11.85" customHeight="1" x14ac:dyDescent="0.25">
      <c r="A36" s="77" t="s">
        <v>95</v>
      </c>
      <c r="B36" s="85" t="s">
        <v>111</v>
      </c>
      <c r="C36" s="86"/>
      <c r="D36" s="83">
        <v>3.1</v>
      </c>
      <c r="E36" s="81">
        <v>100</v>
      </c>
      <c r="F36" s="75"/>
      <c r="G36" s="75"/>
      <c r="H36" s="79">
        <f t="shared" ref="H36" si="9">F36*G36</f>
        <v>0</v>
      </c>
      <c r="I36" s="79">
        <f>ROUNDUP(H36/E36,0)</f>
        <v>0</v>
      </c>
      <c r="J36" s="73"/>
      <c r="K36" s="119">
        <f>I36*9.93</f>
        <v>0</v>
      </c>
      <c r="M36" s="4"/>
    </row>
    <row r="37" spans="1:14" s="3" customFormat="1" ht="11.85" customHeight="1" x14ac:dyDescent="0.25">
      <c r="A37" s="78"/>
      <c r="B37" s="40" t="s">
        <v>67</v>
      </c>
      <c r="C37" s="11" t="s">
        <v>113</v>
      </c>
      <c r="D37" s="84"/>
      <c r="E37" s="82"/>
      <c r="F37" s="76"/>
      <c r="G37" s="76"/>
      <c r="H37" s="80"/>
      <c r="I37" s="80"/>
      <c r="J37" s="74"/>
      <c r="K37" s="117"/>
      <c r="M37" s="4"/>
    </row>
    <row r="38" spans="1:14" s="3" customFormat="1" ht="11.85" customHeight="1" x14ac:dyDescent="0.25">
      <c r="A38" s="77" t="s">
        <v>32</v>
      </c>
      <c r="B38" s="85" t="s">
        <v>39</v>
      </c>
      <c r="C38" s="86"/>
      <c r="D38" s="83">
        <v>2.65</v>
      </c>
      <c r="E38" s="81">
        <v>72</v>
      </c>
      <c r="F38" s="75"/>
      <c r="G38" s="75"/>
      <c r="H38" s="79">
        <f t="shared" ref="H38" si="10">F38*G38</f>
        <v>0</v>
      </c>
      <c r="I38" s="79">
        <f>ROUNDUP(H38/E38,0)</f>
        <v>0</v>
      </c>
      <c r="J38" s="73">
        <f>I38*1.13</f>
        <v>0</v>
      </c>
      <c r="K38" s="119">
        <f>I38*7.7</f>
        <v>0</v>
      </c>
      <c r="M38" s="4"/>
    </row>
    <row r="39" spans="1:14" s="3" customFormat="1" ht="11.85" customHeight="1" x14ac:dyDescent="0.25">
      <c r="A39" s="132"/>
      <c r="B39" s="40" t="s">
        <v>69</v>
      </c>
      <c r="C39" s="11" t="s">
        <v>70</v>
      </c>
      <c r="D39" s="88"/>
      <c r="E39" s="87"/>
      <c r="F39" s="76"/>
      <c r="G39" s="76"/>
      <c r="H39" s="80"/>
      <c r="I39" s="80"/>
      <c r="J39" s="118"/>
      <c r="K39" s="116"/>
      <c r="M39" s="4"/>
    </row>
    <row r="40" spans="1:14" s="3" customFormat="1" ht="11.85" customHeight="1" x14ac:dyDescent="0.25">
      <c r="A40" s="77" t="s">
        <v>109</v>
      </c>
      <c r="B40" s="85" t="s">
        <v>138</v>
      </c>
      <c r="C40" s="86"/>
      <c r="D40" s="83">
        <v>2.2000000000000002</v>
      </c>
      <c r="E40" s="81">
        <v>100</v>
      </c>
      <c r="F40" s="75"/>
      <c r="G40" s="75"/>
      <c r="H40" s="79">
        <f t="shared" ref="H40" si="11">F40*G40</f>
        <v>0</v>
      </c>
      <c r="I40" s="79">
        <f>ROUNDUP(H40/E40,0)</f>
        <v>0</v>
      </c>
      <c r="J40" s="73">
        <f>I40*6.25</f>
        <v>0</v>
      </c>
      <c r="K40" s="119"/>
      <c r="M40" s="4"/>
    </row>
    <row r="41" spans="1:14" s="3" customFormat="1" ht="11.85" customHeight="1" x14ac:dyDescent="0.25">
      <c r="A41" s="78"/>
      <c r="B41" s="40" t="s">
        <v>130</v>
      </c>
      <c r="C41" s="58" t="s">
        <v>132</v>
      </c>
      <c r="D41" s="84"/>
      <c r="E41" s="82"/>
      <c r="F41" s="76"/>
      <c r="G41" s="76"/>
      <c r="H41" s="80"/>
      <c r="I41" s="80"/>
      <c r="J41" s="74"/>
      <c r="K41" s="117"/>
      <c r="M41" s="4"/>
    </row>
    <row r="42" spans="1:14" s="3" customFormat="1" ht="11.85" customHeight="1" x14ac:dyDescent="0.25">
      <c r="A42" s="132" t="s">
        <v>96</v>
      </c>
      <c r="B42" s="92" t="s">
        <v>124</v>
      </c>
      <c r="C42" s="93"/>
      <c r="D42" s="88">
        <v>2.4</v>
      </c>
      <c r="E42" s="87">
        <v>100</v>
      </c>
      <c r="F42" s="75"/>
      <c r="G42" s="75"/>
      <c r="H42" s="79">
        <f t="shared" ref="H42" si="12">F42*G42</f>
        <v>0</v>
      </c>
      <c r="I42" s="79">
        <f>ROUNDUP(H42/E42,0)</f>
        <v>0</v>
      </c>
      <c r="J42" s="118">
        <f>I42*3.13</f>
        <v>0</v>
      </c>
      <c r="K42" s="116">
        <f>I42*6.8</f>
        <v>0</v>
      </c>
      <c r="M42" s="4"/>
    </row>
    <row r="43" spans="1:14" s="3" customFormat="1" ht="11.85" customHeight="1" x14ac:dyDescent="0.25">
      <c r="A43" s="78"/>
      <c r="B43" s="40" t="s">
        <v>56</v>
      </c>
      <c r="C43" s="11" t="s">
        <v>134</v>
      </c>
      <c r="D43" s="84"/>
      <c r="E43" s="82"/>
      <c r="F43" s="76"/>
      <c r="G43" s="76"/>
      <c r="H43" s="80"/>
      <c r="I43" s="80"/>
      <c r="J43" s="74"/>
      <c r="K43" s="117"/>
      <c r="M43" s="4"/>
    </row>
    <row r="44" spans="1:14" s="3" customFormat="1" ht="11.85" customHeight="1" x14ac:dyDescent="0.25">
      <c r="A44" s="77" t="s">
        <v>110</v>
      </c>
      <c r="B44" s="85" t="s">
        <v>128</v>
      </c>
      <c r="C44" s="86"/>
      <c r="D44" s="83">
        <v>2.61</v>
      </c>
      <c r="E44" s="81">
        <v>100</v>
      </c>
      <c r="F44" s="75"/>
      <c r="G44" s="75"/>
      <c r="H44" s="79">
        <f t="shared" ref="H44" si="13">F44*G44</f>
        <v>0</v>
      </c>
      <c r="I44" s="79">
        <f>ROUNDUP(H44/E44,0)</f>
        <v>0</v>
      </c>
      <c r="J44" s="73"/>
      <c r="K44" s="116">
        <f>I44*9.93</f>
        <v>0</v>
      </c>
      <c r="M44" s="4"/>
    </row>
    <row r="45" spans="1:14" s="3" customFormat="1" ht="11.85" customHeight="1" thickBot="1" x14ac:dyDescent="0.3">
      <c r="A45" s="78"/>
      <c r="B45" s="40" t="s">
        <v>112</v>
      </c>
      <c r="C45" s="11" t="s">
        <v>113</v>
      </c>
      <c r="D45" s="84"/>
      <c r="E45" s="82"/>
      <c r="F45" s="76"/>
      <c r="G45" s="76"/>
      <c r="H45" s="80"/>
      <c r="I45" s="80"/>
      <c r="J45" s="74"/>
      <c r="K45" s="117"/>
      <c r="M45" s="4"/>
    </row>
    <row r="46" spans="1:14" s="3" customFormat="1" ht="15.75" customHeight="1" thickBot="1" x14ac:dyDescent="0.3">
      <c r="A46" s="120" t="s">
        <v>123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2"/>
      <c r="M46" s="28"/>
      <c r="N46" s="29"/>
    </row>
    <row r="47" spans="1:14" s="3" customFormat="1" ht="11.85" customHeight="1" x14ac:dyDescent="0.25">
      <c r="A47" s="77" t="s">
        <v>18</v>
      </c>
      <c r="B47" s="85" t="s">
        <v>23</v>
      </c>
      <c r="C47" s="86"/>
      <c r="D47" s="83">
        <v>4.5</v>
      </c>
      <c r="E47" s="81">
        <v>72</v>
      </c>
      <c r="F47" s="75"/>
      <c r="G47" s="75"/>
      <c r="H47" s="79">
        <f>F47*G47</f>
        <v>0</v>
      </c>
      <c r="I47" s="79">
        <f t="shared" ref="I47:I67" si="14">ROUNDUP(H47/E47,0)</f>
        <v>0</v>
      </c>
      <c r="J47" s="73">
        <f>I47*2.25</f>
        <v>0</v>
      </c>
      <c r="K47" s="119"/>
      <c r="M47" s="4"/>
    </row>
    <row r="48" spans="1:14" s="3" customFormat="1" ht="11.85" customHeight="1" x14ac:dyDescent="0.25">
      <c r="A48" s="132"/>
      <c r="B48" s="40" t="s">
        <v>71</v>
      </c>
      <c r="C48" s="11" t="s">
        <v>72</v>
      </c>
      <c r="D48" s="88"/>
      <c r="E48" s="87"/>
      <c r="F48" s="76"/>
      <c r="G48" s="76"/>
      <c r="H48" s="80"/>
      <c r="I48" s="80"/>
      <c r="J48" s="118"/>
      <c r="K48" s="116"/>
      <c r="M48" s="4"/>
    </row>
    <row r="49" spans="1:13" s="3" customFormat="1" ht="11.85" customHeight="1" x14ac:dyDescent="0.25">
      <c r="A49" s="77" t="s">
        <v>26</v>
      </c>
      <c r="B49" s="85" t="s">
        <v>34</v>
      </c>
      <c r="C49" s="86"/>
      <c r="D49" s="83">
        <v>4.3600000000000003</v>
      </c>
      <c r="E49" s="81">
        <v>75</v>
      </c>
      <c r="F49" s="75"/>
      <c r="G49" s="75"/>
      <c r="H49" s="79">
        <f t="shared" ref="H49" si="15">F49*G49</f>
        <v>0</v>
      </c>
      <c r="I49" s="79">
        <f t="shared" si="14"/>
        <v>0</v>
      </c>
      <c r="J49" s="73"/>
      <c r="K49" s="119">
        <f>I49*10.97</f>
        <v>0</v>
      </c>
      <c r="M49" s="4"/>
    </row>
    <row r="50" spans="1:13" s="3" customFormat="1" ht="11.85" customHeight="1" x14ac:dyDescent="0.25">
      <c r="A50" s="78"/>
      <c r="B50" s="40" t="s">
        <v>90</v>
      </c>
      <c r="C50" s="11" t="s">
        <v>118</v>
      </c>
      <c r="D50" s="84"/>
      <c r="E50" s="82"/>
      <c r="F50" s="76"/>
      <c r="G50" s="76"/>
      <c r="H50" s="80"/>
      <c r="I50" s="80"/>
      <c r="J50" s="74"/>
      <c r="K50" s="117"/>
      <c r="M50" s="4"/>
    </row>
    <row r="51" spans="1:13" s="3" customFormat="1" ht="11.85" customHeight="1" x14ac:dyDescent="0.25">
      <c r="A51" s="77" t="s">
        <v>3</v>
      </c>
      <c r="B51" s="85" t="s">
        <v>31</v>
      </c>
      <c r="C51" s="86"/>
      <c r="D51" s="83">
        <v>4.25</v>
      </c>
      <c r="E51" s="81">
        <v>50</v>
      </c>
      <c r="F51" s="75"/>
      <c r="G51" s="75"/>
      <c r="H51" s="79">
        <f t="shared" ref="H51" si="16">F51*G51</f>
        <v>0</v>
      </c>
      <c r="I51" s="79">
        <f t="shared" si="14"/>
        <v>0</v>
      </c>
      <c r="J51" s="73"/>
      <c r="K51" s="119">
        <f>I51*7.71</f>
        <v>0</v>
      </c>
      <c r="M51" s="4"/>
    </row>
    <row r="52" spans="1:13" s="3" customFormat="1" ht="11.85" customHeight="1" x14ac:dyDescent="0.25">
      <c r="A52" s="78"/>
      <c r="B52" s="40" t="s">
        <v>57</v>
      </c>
      <c r="C52" s="11" t="s">
        <v>73</v>
      </c>
      <c r="D52" s="84"/>
      <c r="E52" s="82"/>
      <c r="F52" s="76"/>
      <c r="G52" s="76"/>
      <c r="H52" s="80"/>
      <c r="I52" s="80"/>
      <c r="J52" s="74"/>
      <c r="K52" s="117"/>
      <c r="M52" s="4"/>
    </row>
    <row r="53" spans="1:13" s="3" customFormat="1" ht="11.85" customHeight="1" x14ac:dyDescent="0.25">
      <c r="A53" s="77" t="s">
        <v>7</v>
      </c>
      <c r="B53" s="85" t="s">
        <v>45</v>
      </c>
      <c r="C53" s="86"/>
      <c r="D53" s="83">
        <v>4.5999999999999996</v>
      </c>
      <c r="E53" s="81">
        <v>50</v>
      </c>
      <c r="F53" s="75"/>
      <c r="G53" s="75"/>
      <c r="H53" s="79">
        <f t="shared" ref="H53" si="17">F53*G53</f>
        <v>0</v>
      </c>
      <c r="I53" s="79">
        <f t="shared" si="14"/>
        <v>0</v>
      </c>
      <c r="J53" s="73">
        <f>I53*1.09</f>
        <v>0</v>
      </c>
      <c r="K53" s="119">
        <f>I53*7.71</f>
        <v>0</v>
      </c>
      <c r="M53" s="4"/>
    </row>
    <row r="54" spans="1:13" s="3" customFormat="1" ht="11.85" customHeight="1" x14ac:dyDescent="0.25">
      <c r="A54" s="78"/>
      <c r="B54" s="40" t="s">
        <v>58</v>
      </c>
      <c r="C54" s="11" t="s">
        <v>74</v>
      </c>
      <c r="D54" s="84"/>
      <c r="E54" s="82"/>
      <c r="F54" s="76"/>
      <c r="G54" s="76"/>
      <c r="H54" s="80"/>
      <c r="I54" s="80"/>
      <c r="J54" s="74"/>
      <c r="K54" s="117"/>
      <c r="M54" s="4"/>
    </row>
    <row r="55" spans="1:13" s="3" customFormat="1" ht="11.85" customHeight="1" x14ac:dyDescent="0.25">
      <c r="A55" s="77" t="s">
        <v>25</v>
      </c>
      <c r="B55" s="85" t="s">
        <v>35</v>
      </c>
      <c r="C55" s="86"/>
      <c r="D55" s="83">
        <v>4.3499999999999996</v>
      </c>
      <c r="E55" s="81">
        <v>75</v>
      </c>
      <c r="F55" s="75"/>
      <c r="G55" s="75"/>
      <c r="H55" s="79">
        <f t="shared" ref="H55" si="18">F55*G55</f>
        <v>0</v>
      </c>
      <c r="I55" s="79">
        <f t="shared" si="14"/>
        <v>0</v>
      </c>
      <c r="J55" s="73">
        <f>I55*1.17</f>
        <v>0</v>
      </c>
      <c r="K55" s="119">
        <f>I55*10.28</f>
        <v>0</v>
      </c>
      <c r="M55" s="4"/>
    </row>
    <row r="56" spans="1:13" s="3" customFormat="1" ht="11.85" customHeight="1" x14ac:dyDescent="0.25">
      <c r="A56" s="78"/>
      <c r="B56" s="40" t="s">
        <v>75</v>
      </c>
      <c r="C56" s="11" t="s">
        <v>78</v>
      </c>
      <c r="D56" s="84"/>
      <c r="E56" s="82"/>
      <c r="F56" s="76"/>
      <c r="G56" s="76"/>
      <c r="H56" s="80"/>
      <c r="I56" s="80"/>
      <c r="J56" s="74"/>
      <c r="K56" s="117"/>
      <c r="M56" s="4"/>
    </row>
    <row r="57" spans="1:13" s="3" customFormat="1" ht="11.85" customHeight="1" x14ac:dyDescent="0.25">
      <c r="A57" s="77" t="s">
        <v>41</v>
      </c>
      <c r="B57" s="85" t="s">
        <v>131</v>
      </c>
      <c r="C57" s="86"/>
      <c r="D57" s="130">
        <v>4.0999999999999996</v>
      </c>
      <c r="E57" s="81">
        <v>100</v>
      </c>
      <c r="F57" s="75"/>
      <c r="G57" s="75"/>
      <c r="H57" s="79">
        <f t="shared" ref="H57" si="19">F57*G57</f>
        <v>0</v>
      </c>
      <c r="I57" s="79">
        <f t="shared" si="14"/>
        <v>0</v>
      </c>
      <c r="J57" s="73">
        <f>I57*12.5</f>
        <v>0</v>
      </c>
      <c r="K57" s="24"/>
      <c r="M57" s="4"/>
    </row>
    <row r="58" spans="1:13" s="3" customFormat="1" ht="11.85" customHeight="1" x14ac:dyDescent="0.25">
      <c r="A58" s="78"/>
      <c r="B58" s="40" t="s">
        <v>59</v>
      </c>
      <c r="C58" s="58" t="s">
        <v>133</v>
      </c>
      <c r="D58" s="131"/>
      <c r="E58" s="82"/>
      <c r="F58" s="76"/>
      <c r="G58" s="76"/>
      <c r="H58" s="80"/>
      <c r="I58" s="80"/>
      <c r="J58" s="74"/>
      <c r="K58" s="25"/>
      <c r="M58" s="4"/>
    </row>
    <row r="59" spans="1:13" s="3" customFormat="1" ht="11.85" customHeight="1" x14ac:dyDescent="0.25">
      <c r="A59" s="77" t="s">
        <v>38</v>
      </c>
      <c r="B59" s="85" t="s">
        <v>119</v>
      </c>
      <c r="C59" s="86"/>
      <c r="D59" s="83">
        <v>2.0499999999999998</v>
      </c>
      <c r="E59" s="81">
        <v>120</v>
      </c>
      <c r="F59" s="75"/>
      <c r="G59" s="75"/>
      <c r="H59" s="79">
        <f t="shared" ref="H59" si="20">F59*G59</f>
        <v>0</v>
      </c>
      <c r="I59" s="79">
        <f>ROUNDUP(H59/(E59/2),0)</f>
        <v>0</v>
      </c>
      <c r="J59" s="73">
        <f>I59*7.5</f>
        <v>0</v>
      </c>
      <c r="K59" s="119"/>
      <c r="M59" s="4"/>
    </row>
    <row r="60" spans="1:13" s="3" customFormat="1" ht="11.85" customHeight="1" x14ac:dyDescent="0.25">
      <c r="A60" s="78"/>
      <c r="B60" s="40" t="s">
        <v>60</v>
      </c>
      <c r="C60" s="11" t="s">
        <v>127</v>
      </c>
      <c r="D60" s="84"/>
      <c r="E60" s="82"/>
      <c r="F60" s="76"/>
      <c r="G60" s="76"/>
      <c r="H60" s="80"/>
      <c r="I60" s="80"/>
      <c r="J60" s="74"/>
      <c r="K60" s="117"/>
      <c r="M60" s="4"/>
    </row>
    <row r="61" spans="1:13" s="3" customFormat="1" ht="11.85" customHeight="1" x14ac:dyDescent="0.25">
      <c r="A61" s="46" t="s">
        <v>99</v>
      </c>
      <c r="B61" s="85" t="s">
        <v>98</v>
      </c>
      <c r="C61" s="86"/>
      <c r="D61" s="83">
        <v>4.5999999999999996</v>
      </c>
      <c r="E61" s="81">
        <v>50</v>
      </c>
      <c r="F61" s="75"/>
      <c r="G61" s="75"/>
      <c r="H61" s="79">
        <f t="shared" ref="H61" si="21">F61*G61</f>
        <v>0</v>
      </c>
      <c r="I61" s="79">
        <f t="shared" ref="I61" si="22">ROUNDUP(H61/E61,0)</f>
        <v>0</v>
      </c>
      <c r="J61" s="73">
        <f>I61*3.12</f>
        <v>0</v>
      </c>
      <c r="K61" s="119">
        <f>I61*3.71</f>
        <v>0</v>
      </c>
      <c r="M61" s="4"/>
    </row>
    <row r="62" spans="1:13" s="3" customFormat="1" ht="11.85" customHeight="1" x14ac:dyDescent="0.25">
      <c r="A62" s="50" t="s">
        <v>100</v>
      </c>
      <c r="B62" s="40" t="s">
        <v>126</v>
      </c>
      <c r="C62" s="11" t="s">
        <v>136</v>
      </c>
      <c r="D62" s="84"/>
      <c r="E62" s="82"/>
      <c r="F62" s="76"/>
      <c r="G62" s="76"/>
      <c r="H62" s="80"/>
      <c r="I62" s="80"/>
      <c r="J62" s="74"/>
      <c r="K62" s="117"/>
      <c r="M62" s="4"/>
    </row>
    <row r="63" spans="1:13" s="3" customFormat="1" ht="15" customHeight="1" x14ac:dyDescent="0.25">
      <c r="A63" s="123" t="s">
        <v>149</v>
      </c>
      <c r="B63" s="85" t="s">
        <v>151</v>
      </c>
      <c r="C63" s="86"/>
      <c r="D63" s="83">
        <v>4.5999999999999996</v>
      </c>
      <c r="E63" s="81">
        <v>50</v>
      </c>
      <c r="F63" s="75"/>
      <c r="G63" s="75"/>
      <c r="H63" s="79">
        <f t="shared" ref="H63" si="23">F63*G63</f>
        <v>0</v>
      </c>
      <c r="I63" s="79">
        <f t="shared" si="14"/>
        <v>0</v>
      </c>
      <c r="J63" s="73">
        <f>I63*3.12</f>
        <v>0</v>
      </c>
      <c r="K63" s="119">
        <f>I63*3.71</f>
        <v>0</v>
      </c>
      <c r="M63" s="4"/>
    </row>
    <row r="64" spans="1:13" s="3" customFormat="1" ht="15" customHeight="1" x14ac:dyDescent="0.25">
      <c r="A64" s="124"/>
      <c r="B64" s="40" t="s">
        <v>126</v>
      </c>
      <c r="C64" s="11" t="s">
        <v>136</v>
      </c>
      <c r="D64" s="84"/>
      <c r="E64" s="82"/>
      <c r="F64" s="76"/>
      <c r="G64" s="76"/>
      <c r="H64" s="80"/>
      <c r="I64" s="80"/>
      <c r="J64" s="74"/>
      <c r="K64" s="117"/>
      <c r="M64" s="4"/>
    </row>
    <row r="65" spans="1:14" s="3" customFormat="1" ht="11.85" customHeight="1" x14ac:dyDescent="0.25">
      <c r="A65" s="46" t="s">
        <v>101</v>
      </c>
      <c r="B65" s="85" t="s">
        <v>36</v>
      </c>
      <c r="C65" s="86"/>
      <c r="D65" s="83">
        <v>3.11</v>
      </c>
      <c r="E65" s="81">
        <v>72</v>
      </c>
      <c r="F65" s="75"/>
      <c r="G65" s="75"/>
      <c r="H65" s="79">
        <f t="shared" ref="H65" si="24">F65*G65</f>
        <v>0</v>
      </c>
      <c r="I65" s="79">
        <f t="shared" si="14"/>
        <v>0</v>
      </c>
      <c r="J65" s="73">
        <f>I65*6.76</f>
        <v>0</v>
      </c>
      <c r="K65" s="119">
        <f>I65*2.85</f>
        <v>0</v>
      </c>
      <c r="M65" s="4"/>
    </row>
    <row r="66" spans="1:14" s="3" customFormat="1" ht="15.75" customHeight="1" x14ac:dyDescent="0.25">
      <c r="A66" s="47" t="s">
        <v>102</v>
      </c>
      <c r="B66" s="40" t="s">
        <v>76</v>
      </c>
      <c r="C66" s="11" t="s">
        <v>135</v>
      </c>
      <c r="D66" s="84"/>
      <c r="E66" s="82"/>
      <c r="F66" s="76"/>
      <c r="G66" s="76"/>
      <c r="H66" s="80"/>
      <c r="I66" s="80"/>
      <c r="J66" s="74"/>
      <c r="K66" s="117"/>
      <c r="M66" s="4"/>
    </row>
    <row r="67" spans="1:14" s="3" customFormat="1" ht="13.5" customHeight="1" x14ac:dyDescent="0.25">
      <c r="A67" s="46" t="s">
        <v>103</v>
      </c>
      <c r="B67" s="85" t="s">
        <v>37</v>
      </c>
      <c r="C67" s="86"/>
      <c r="D67" s="83">
        <v>3.82</v>
      </c>
      <c r="E67" s="81">
        <v>72</v>
      </c>
      <c r="F67" s="75"/>
      <c r="G67" s="75"/>
      <c r="H67" s="79">
        <f t="shared" ref="H67" si="25">F67*G67</f>
        <v>0</v>
      </c>
      <c r="I67" s="79">
        <f t="shared" si="14"/>
        <v>0</v>
      </c>
      <c r="J67" s="143">
        <f>I67*4.95</f>
        <v>0</v>
      </c>
      <c r="K67" s="142"/>
      <c r="M67" s="15"/>
    </row>
    <row r="68" spans="1:14" s="3" customFormat="1" ht="12.75" customHeight="1" thickBot="1" x14ac:dyDescent="0.3">
      <c r="A68" s="47" t="s">
        <v>104</v>
      </c>
      <c r="B68" s="39" t="s">
        <v>77</v>
      </c>
      <c r="C68" s="43" t="s">
        <v>137</v>
      </c>
      <c r="D68" s="88"/>
      <c r="E68" s="87"/>
      <c r="F68" s="76"/>
      <c r="G68" s="76"/>
      <c r="H68" s="80"/>
      <c r="I68" s="80"/>
      <c r="J68" s="73"/>
      <c r="K68" s="119"/>
      <c r="M68" s="15"/>
    </row>
    <row r="69" spans="1:14" s="7" customFormat="1" ht="16.5" customHeight="1" thickBot="1" x14ac:dyDescent="0.35">
      <c r="A69" s="133" t="s">
        <v>11</v>
      </c>
      <c r="B69" s="134"/>
      <c r="C69" s="134"/>
      <c r="D69" s="134"/>
      <c r="E69" s="134"/>
      <c r="F69" s="134"/>
      <c r="G69" s="134"/>
      <c r="H69" s="134"/>
      <c r="I69" s="135"/>
      <c r="J69" s="30">
        <f>SUM(J15:J68)</f>
        <v>0</v>
      </c>
      <c r="K69" s="30">
        <f>SUM(K15:K68)</f>
        <v>0</v>
      </c>
      <c r="M69" s="31"/>
      <c r="N69" s="32"/>
    </row>
    <row r="70" spans="1:14" s="3" customFormat="1" ht="20.25" customHeight="1" thickBot="1" x14ac:dyDescent="0.3">
      <c r="A70" s="120" t="s">
        <v>89</v>
      </c>
      <c r="B70" s="121"/>
      <c r="C70" s="121"/>
      <c r="D70" s="121"/>
      <c r="E70" s="121"/>
      <c r="F70" s="121"/>
      <c r="G70" s="121"/>
      <c r="H70" s="121"/>
      <c r="I70" s="121"/>
      <c r="J70" s="121"/>
      <c r="K70" s="122"/>
      <c r="M70" s="28"/>
      <c r="N70" s="29"/>
    </row>
    <row r="71" spans="1:14" s="3" customFormat="1" ht="11.85" customHeight="1" x14ac:dyDescent="0.25">
      <c r="A71" s="77" t="s">
        <v>16</v>
      </c>
      <c r="B71" s="85" t="s">
        <v>120</v>
      </c>
      <c r="C71" s="86"/>
      <c r="D71" s="83">
        <v>2.5</v>
      </c>
      <c r="E71" s="81">
        <v>256</v>
      </c>
      <c r="F71" s="75"/>
      <c r="G71" s="75"/>
      <c r="H71" s="79">
        <f t="shared" ref="H71" si="26">F71*G71</f>
        <v>0</v>
      </c>
      <c r="I71" s="79">
        <f>ROUNDUP(H71/E71,0)</f>
        <v>0</v>
      </c>
      <c r="J71" s="73"/>
      <c r="K71" s="119">
        <f>I71*34.34</f>
        <v>0</v>
      </c>
      <c r="M71" s="4"/>
    </row>
    <row r="72" spans="1:14" s="3" customFormat="1" ht="11.85" customHeight="1" x14ac:dyDescent="0.25">
      <c r="A72" s="78"/>
      <c r="B72" s="40" t="s">
        <v>129</v>
      </c>
      <c r="C72" s="11" t="s">
        <v>80</v>
      </c>
      <c r="D72" s="84"/>
      <c r="E72" s="82"/>
      <c r="F72" s="76"/>
      <c r="G72" s="76"/>
      <c r="H72" s="80"/>
      <c r="I72" s="80"/>
      <c r="J72" s="74"/>
      <c r="K72" s="117"/>
      <c r="M72" s="4"/>
    </row>
    <row r="73" spans="1:14" s="3" customFormat="1" ht="11.85" customHeight="1" x14ac:dyDescent="0.25">
      <c r="A73" s="77" t="s">
        <v>17</v>
      </c>
      <c r="B73" s="136" t="s">
        <v>105</v>
      </c>
      <c r="C73" s="86"/>
      <c r="D73" s="83">
        <v>2.02</v>
      </c>
      <c r="E73" s="128">
        <v>316</v>
      </c>
      <c r="F73" s="75"/>
      <c r="G73" s="75"/>
      <c r="H73" s="79">
        <f t="shared" ref="H73" si="27">F73*G73</f>
        <v>0</v>
      </c>
      <c r="I73" s="79">
        <f>ROUNDUP(H73/E73,0)</f>
        <v>0</v>
      </c>
      <c r="J73" s="73"/>
      <c r="K73" s="119">
        <f>I73*53.19</f>
        <v>0</v>
      </c>
      <c r="M73" s="4"/>
    </row>
    <row r="74" spans="1:14" s="3" customFormat="1" ht="11.85" customHeight="1" x14ac:dyDescent="0.25">
      <c r="A74" s="78"/>
      <c r="B74" s="40" t="s">
        <v>121</v>
      </c>
      <c r="C74" s="11" t="s">
        <v>114</v>
      </c>
      <c r="D74" s="84"/>
      <c r="E74" s="129"/>
      <c r="F74" s="76"/>
      <c r="G74" s="76"/>
      <c r="H74" s="80"/>
      <c r="I74" s="80"/>
      <c r="J74" s="74"/>
      <c r="K74" s="117"/>
      <c r="M74" s="4"/>
    </row>
    <row r="75" spans="1:14" s="3" customFormat="1" ht="11.85" customHeight="1" x14ac:dyDescent="0.25">
      <c r="A75" s="77" t="s">
        <v>1</v>
      </c>
      <c r="B75" s="85" t="s">
        <v>83</v>
      </c>
      <c r="C75" s="86"/>
      <c r="D75" s="83">
        <v>2.25</v>
      </c>
      <c r="E75" s="81">
        <v>140</v>
      </c>
      <c r="F75" s="75"/>
      <c r="G75" s="75"/>
      <c r="H75" s="79">
        <f t="shared" ref="H75" si="28">F75*G75</f>
        <v>0</v>
      </c>
      <c r="I75" s="79">
        <f>ROUNDUP(H75/E75,0)</f>
        <v>0</v>
      </c>
      <c r="J75" s="73"/>
      <c r="K75" s="119">
        <f>I75*26.34</f>
        <v>0</v>
      </c>
      <c r="M75" s="4"/>
    </row>
    <row r="76" spans="1:14" s="3" customFormat="1" ht="11.85" customHeight="1" x14ac:dyDescent="0.25">
      <c r="A76" s="78"/>
      <c r="B76" s="40" t="s">
        <v>88</v>
      </c>
      <c r="C76" s="11" t="s">
        <v>79</v>
      </c>
      <c r="D76" s="84"/>
      <c r="E76" s="82"/>
      <c r="F76" s="76"/>
      <c r="G76" s="76"/>
      <c r="H76" s="80"/>
      <c r="I76" s="80"/>
      <c r="J76" s="74"/>
      <c r="K76" s="117"/>
      <c r="M76" s="4"/>
    </row>
    <row r="77" spans="1:14" s="3" customFormat="1" ht="11.85" customHeight="1" x14ac:dyDescent="0.25">
      <c r="A77" s="77" t="s">
        <v>22</v>
      </c>
      <c r="B77" s="85" t="s">
        <v>139</v>
      </c>
      <c r="C77" s="86"/>
      <c r="D77" s="83">
        <v>3</v>
      </c>
      <c r="E77" s="81">
        <v>90</v>
      </c>
      <c r="F77" s="75"/>
      <c r="G77" s="75"/>
      <c r="H77" s="79">
        <f t="shared" ref="H77" si="29">F77*G77</f>
        <v>0</v>
      </c>
      <c r="I77" s="79">
        <f>ROUNDUP(H77/E77,0)</f>
        <v>0</v>
      </c>
      <c r="J77" s="73"/>
      <c r="K77" s="119">
        <f>I77*22.58</f>
        <v>0</v>
      </c>
      <c r="M77" s="4"/>
    </row>
    <row r="78" spans="1:14" s="3" customFormat="1" ht="11.85" customHeight="1" x14ac:dyDescent="0.25">
      <c r="A78" s="78"/>
      <c r="B78" s="40" t="s">
        <v>140</v>
      </c>
      <c r="C78" s="11" t="s">
        <v>82</v>
      </c>
      <c r="D78" s="84"/>
      <c r="E78" s="82"/>
      <c r="F78" s="76"/>
      <c r="G78" s="76"/>
      <c r="H78" s="80"/>
      <c r="I78" s="80"/>
      <c r="J78" s="74"/>
      <c r="K78" s="117"/>
      <c r="M78" s="4"/>
    </row>
    <row r="79" spans="1:14" s="3" customFormat="1" ht="11.85" customHeight="1" x14ac:dyDescent="0.25">
      <c r="A79" s="77" t="s">
        <v>141</v>
      </c>
      <c r="B79" s="85" t="s">
        <v>106</v>
      </c>
      <c r="C79" s="86"/>
      <c r="D79" s="83">
        <v>4</v>
      </c>
      <c r="E79" s="81">
        <v>90</v>
      </c>
      <c r="F79" s="75"/>
      <c r="G79" s="75"/>
      <c r="H79" s="79">
        <f t="shared" ref="H79" si="30">F79*G79</f>
        <v>0</v>
      </c>
      <c r="I79" s="79">
        <f>ROUNDUP(H79/E79,0)</f>
        <v>0</v>
      </c>
      <c r="J79" s="73"/>
      <c r="K79" s="119">
        <f>I79*30.11</f>
        <v>0</v>
      </c>
      <c r="M79" s="4"/>
    </row>
    <row r="80" spans="1:14" s="3" customFormat="1" ht="11.85" customHeight="1" x14ac:dyDescent="0.25">
      <c r="A80" s="78"/>
      <c r="B80" s="40" t="s">
        <v>107</v>
      </c>
      <c r="C80" s="11" t="s">
        <v>81</v>
      </c>
      <c r="D80" s="84"/>
      <c r="E80" s="82"/>
      <c r="F80" s="76"/>
      <c r="G80" s="76"/>
      <c r="H80" s="80"/>
      <c r="I80" s="80"/>
      <c r="J80" s="74"/>
      <c r="K80" s="117"/>
      <c r="M80" s="4"/>
    </row>
    <row r="81" spans="1:18" s="3" customFormat="1" ht="11.85" customHeight="1" x14ac:dyDescent="0.25">
      <c r="A81" s="77" t="s">
        <v>2</v>
      </c>
      <c r="B81" s="85" t="s">
        <v>108</v>
      </c>
      <c r="C81" s="86"/>
      <c r="D81" s="83">
        <v>3</v>
      </c>
      <c r="E81" s="81">
        <v>213</v>
      </c>
      <c r="F81" s="75"/>
      <c r="G81" s="75"/>
      <c r="H81" s="79">
        <f t="shared" ref="H81" si="31">F81*G81</f>
        <v>0</v>
      </c>
      <c r="I81" s="79">
        <f>ROUNDUP(H81/E81,0)</f>
        <v>0</v>
      </c>
      <c r="J81" s="73"/>
      <c r="K81" s="119">
        <f>I81*31.64</f>
        <v>0</v>
      </c>
      <c r="M81" s="4"/>
    </row>
    <row r="82" spans="1:18" s="3" customFormat="1" ht="11.85" customHeight="1" thickBot="1" x14ac:dyDescent="0.3">
      <c r="A82" s="78"/>
      <c r="B82" s="12" t="s">
        <v>61</v>
      </c>
      <c r="C82" s="11" t="s">
        <v>19</v>
      </c>
      <c r="D82" s="84"/>
      <c r="E82" s="82"/>
      <c r="F82" s="76"/>
      <c r="G82" s="76"/>
      <c r="H82" s="80"/>
      <c r="I82" s="80"/>
      <c r="J82" s="74"/>
      <c r="K82" s="117"/>
      <c r="M82" s="4"/>
    </row>
    <row r="83" spans="1:18" s="7" customFormat="1" ht="18" customHeight="1" thickBot="1" x14ac:dyDescent="0.35">
      <c r="A83" s="133" t="s">
        <v>12</v>
      </c>
      <c r="B83" s="134"/>
      <c r="C83" s="134"/>
      <c r="D83" s="134"/>
      <c r="E83" s="134"/>
      <c r="F83" s="134"/>
      <c r="G83" s="134"/>
      <c r="H83" s="134"/>
      <c r="I83" s="135"/>
      <c r="J83" s="30">
        <f>SUM(J71:J82)</f>
        <v>0</v>
      </c>
      <c r="K83" s="30">
        <f>SUM(K71:K82)</f>
        <v>0</v>
      </c>
      <c r="M83" s="31"/>
      <c r="N83" s="32"/>
    </row>
    <row r="84" spans="1:18" ht="11.7" customHeight="1" thickBot="1" x14ac:dyDescent="0.35">
      <c r="A84" s="144"/>
      <c r="B84" s="145"/>
      <c r="C84" s="145"/>
      <c r="D84" s="145"/>
      <c r="E84" s="145"/>
      <c r="F84" s="145"/>
      <c r="G84" s="145"/>
      <c r="H84" s="145"/>
      <c r="I84" s="145"/>
      <c r="J84" s="145"/>
      <c r="K84" s="146"/>
      <c r="L84" s="1"/>
      <c r="O84" s="1"/>
      <c r="P84" s="1"/>
      <c r="Q84" s="1"/>
      <c r="R84" s="1"/>
    </row>
    <row r="85" spans="1:18" ht="18" customHeight="1" x14ac:dyDescent="0.3">
      <c r="A85" s="99" t="s">
        <v>13</v>
      </c>
      <c r="B85" s="150"/>
      <c r="C85" s="150"/>
      <c r="D85" s="150"/>
      <c r="E85" s="150"/>
      <c r="F85" s="150"/>
      <c r="G85" s="150"/>
      <c r="H85" s="150"/>
      <c r="I85" s="150"/>
      <c r="J85" s="151"/>
      <c r="K85" s="152"/>
      <c r="L85" s="1"/>
      <c r="O85" s="1"/>
      <c r="P85" s="1"/>
      <c r="Q85" s="1"/>
      <c r="R85" s="1"/>
    </row>
    <row r="86" spans="1:18" s="3" customFormat="1" ht="16.2" customHeight="1" x14ac:dyDescent="0.3">
      <c r="A86" s="125" t="s">
        <v>8</v>
      </c>
      <c r="B86" s="126"/>
      <c r="C86" s="126"/>
      <c r="D86" s="126"/>
      <c r="E86" s="126"/>
      <c r="F86" s="126"/>
      <c r="G86" s="126"/>
      <c r="H86" s="126"/>
      <c r="I86" s="127"/>
      <c r="J86" s="26">
        <f>J69</f>
        <v>0</v>
      </c>
      <c r="K86" s="33">
        <f>K69</f>
        <v>0</v>
      </c>
      <c r="L86" s="1"/>
      <c r="M86" s="5"/>
      <c r="N86" s="6"/>
    </row>
    <row r="87" spans="1:18" s="3" customFormat="1" ht="16.2" customHeight="1" thickBot="1" x14ac:dyDescent="0.35">
      <c r="A87" s="56" t="s">
        <v>142</v>
      </c>
      <c r="B87" s="57"/>
      <c r="C87" s="126" t="s">
        <v>5</v>
      </c>
      <c r="D87" s="126"/>
      <c r="E87" s="126"/>
      <c r="F87" s="126"/>
      <c r="G87" s="126"/>
      <c r="H87" s="126"/>
      <c r="I87" s="127"/>
      <c r="J87" s="27">
        <f>J83</f>
        <v>0</v>
      </c>
      <c r="K87" s="34">
        <f>K83</f>
        <v>0</v>
      </c>
      <c r="L87" s="1"/>
      <c r="M87" s="5"/>
      <c r="N87" s="6"/>
      <c r="Q87" s="3" t="s">
        <v>97</v>
      </c>
    </row>
    <row r="88" spans="1:18" s="3" customFormat="1" ht="20.7" customHeight="1" thickBot="1" x14ac:dyDescent="0.3">
      <c r="A88" s="147" t="s">
        <v>6</v>
      </c>
      <c r="B88" s="148"/>
      <c r="C88" s="148"/>
      <c r="D88" s="148"/>
      <c r="E88" s="148"/>
      <c r="F88" s="148"/>
      <c r="G88" s="148"/>
      <c r="H88" s="148"/>
      <c r="I88" s="149"/>
      <c r="J88" s="35">
        <f>SUM(J86:J87)</f>
        <v>0</v>
      </c>
      <c r="K88" s="36">
        <f>SUM(K86:K87)</f>
        <v>0</v>
      </c>
      <c r="L88" s="29"/>
      <c r="M88" s="37"/>
      <c r="N88" s="29"/>
    </row>
    <row r="89" spans="1:18" s="3" customFormat="1" ht="20.7" customHeight="1" thickBot="1" x14ac:dyDescent="0.3">
      <c r="A89" s="70">
        <v>44882</v>
      </c>
      <c r="B89" s="59"/>
      <c r="C89" s="59"/>
      <c r="D89" s="148" t="s">
        <v>143</v>
      </c>
      <c r="E89" s="148"/>
      <c r="F89" s="148"/>
      <c r="G89" s="148"/>
      <c r="H89" s="148"/>
      <c r="I89" s="148"/>
      <c r="J89" s="62">
        <f>J88*J13</f>
        <v>0</v>
      </c>
      <c r="K89" s="36">
        <f>K88*K13</f>
        <v>0</v>
      </c>
      <c r="L89" s="29"/>
      <c r="M89" s="37"/>
      <c r="N89" s="29"/>
    </row>
    <row r="90" spans="1:18" ht="14.4" thickBot="1" x14ac:dyDescent="0.35">
      <c r="A90" s="144"/>
      <c r="B90" s="145"/>
      <c r="C90" s="145"/>
      <c r="D90" s="145"/>
      <c r="E90" s="145"/>
      <c r="F90" s="145"/>
      <c r="G90" s="145"/>
      <c r="H90" s="145"/>
      <c r="I90" s="145"/>
      <c r="J90" s="145"/>
      <c r="K90" s="146"/>
      <c r="O90" s="1"/>
      <c r="P90" s="1"/>
      <c r="Q90" s="1"/>
      <c r="R90" s="1"/>
    </row>
    <row r="91" spans="1:18" ht="19.5" customHeight="1" x14ac:dyDescent="0.3">
      <c r="A91" s="64"/>
      <c r="B91" s="63"/>
      <c r="C91" s="63"/>
      <c r="D91" s="63"/>
      <c r="E91" s="63"/>
      <c r="F91" s="63"/>
      <c r="G91" s="63"/>
      <c r="H91" s="63"/>
      <c r="I91" s="63"/>
      <c r="J91" s="63"/>
      <c r="K91" s="63"/>
    </row>
  </sheetData>
  <sheetProtection algorithmName="SHA-512" hashValue="4xt3qfxuipeOKBXDG2GL3w/EYKihDUX0T/V/j0Ti8erPrUIgm6T8jSTKpxjnju9lQGkof5yC0I8PAY+3lF5Qdg==" saltValue="2zItuzpcT53XjaO/l+oDlA==" spinCount="100000" sheet="1" selectLockedCells="1"/>
  <mergeCells count="346">
    <mergeCell ref="F4:G4"/>
    <mergeCell ref="H4:I4"/>
    <mergeCell ref="B25:C25"/>
    <mergeCell ref="D25:D26"/>
    <mergeCell ref="E25:E26"/>
    <mergeCell ref="F25:F26"/>
    <mergeCell ref="G25:G26"/>
    <mergeCell ref="H25:H26"/>
    <mergeCell ref="I25:I26"/>
    <mergeCell ref="G8:G12"/>
    <mergeCell ref="F8:F12"/>
    <mergeCell ref="F13:I13"/>
    <mergeCell ref="A5:B6"/>
    <mergeCell ref="A7:B7"/>
    <mergeCell ref="E23:E24"/>
    <mergeCell ref="A17:A18"/>
    <mergeCell ref="B17:C17"/>
    <mergeCell ref="E17:E18"/>
    <mergeCell ref="D23:D24"/>
    <mergeCell ref="A23:A24"/>
    <mergeCell ref="G61:G62"/>
    <mergeCell ref="F63:F64"/>
    <mergeCell ref="F49:F50"/>
    <mergeCell ref="G49:G50"/>
    <mergeCell ref="F51:F52"/>
    <mergeCell ref="G51:G52"/>
    <mergeCell ref="F53:F54"/>
    <mergeCell ref="K27:K28"/>
    <mergeCell ref="C5:J5"/>
    <mergeCell ref="J25:J26"/>
    <mergeCell ref="J8:J10"/>
    <mergeCell ref="D89:I89"/>
    <mergeCell ref="F15:F16"/>
    <mergeCell ref="G15:G16"/>
    <mergeCell ref="F17:F18"/>
    <mergeCell ref="G17:G18"/>
    <mergeCell ref="F19:F20"/>
    <mergeCell ref="G19:G20"/>
    <mergeCell ref="F21:F22"/>
    <mergeCell ref="G21:G22"/>
    <mergeCell ref="F23:F24"/>
    <mergeCell ref="G23:G24"/>
    <mergeCell ref="F30:F31"/>
    <mergeCell ref="G30:G31"/>
    <mergeCell ref="F32:F33"/>
    <mergeCell ref="G32:G33"/>
    <mergeCell ref="F34:F35"/>
    <mergeCell ref="G34:G35"/>
    <mergeCell ref="F36:F37"/>
    <mergeCell ref="G57:G58"/>
    <mergeCell ref="E57:E58"/>
    <mergeCell ref="E65:E66"/>
    <mergeCell ref="F42:F43"/>
    <mergeCell ref="G42:G43"/>
    <mergeCell ref="F44:F45"/>
    <mergeCell ref="H32:H33"/>
    <mergeCell ref="H40:H41"/>
    <mergeCell ref="K36:K37"/>
    <mergeCell ref="J34:J35"/>
    <mergeCell ref="I38:I39"/>
    <mergeCell ref="A40:A41"/>
    <mergeCell ref="F38:F39"/>
    <mergeCell ref="B32:C32"/>
    <mergeCell ref="G38:G39"/>
    <mergeCell ref="F40:F41"/>
    <mergeCell ref="G40:G41"/>
    <mergeCell ref="J38:J39"/>
    <mergeCell ref="I36:I37"/>
    <mergeCell ref="J40:J41"/>
    <mergeCell ref="A85:K85"/>
    <mergeCell ref="A84:K84"/>
    <mergeCell ref="A83:I83"/>
    <mergeCell ref="A29:K29"/>
    <mergeCell ref="E34:E35"/>
    <mergeCell ref="A36:A37"/>
    <mergeCell ref="A34:A35"/>
    <mergeCell ref="D34:D35"/>
    <mergeCell ref="A30:A31"/>
    <mergeCell ref="A32:A33"/>
    <mergeCell ref="D30:D31"/>
    <mergeCell ref="D32:D33"/>
    <mergeCell ref="K34:K35"/>
    <mergeCell ref="I30:I31"/>
    <mergeCell ref="H36:H37"/>
    <mergeCell ref="I34:I35"/>
    <mergeCell ref="J36:J37"/>
    <mergeCell ref="I32:I33"/>
    <mergeCell ref="H34:H35"/>
    <mergeCell ref="E36:E37"/>
    <mergeCell ref="B36:C36"/>
    <mergeCell ref="K40:K41"/>
    <mergeCell ref="K38:K39"/>
    <mergeCell ref="H30:H31"/>
    <mergeCell ref="J67:J68"/>
    <mergeCell ref="J59:J60"/>
    <mergeCell ref="H47:H48"/>
    <mergeCell ref="A90:K90"/>
    <mergeCell ref="J71:J72"/>
    <mergeCell ref="A81:A82"/>
    <mergeCell ref="B81:C81"/>
    <mergeCell ref="B75:C75"/>
    <mergeCell ref="A73:A74"/>
    <mergeCell ref="I71:I72"/>
    <mergeCell ref="H71:H72"/>
    <mergeCell ref="H77:H78"/>
    <mergeCell ref="J75:J76"/>
    <mergeCell ref="K73:K74"/>
    <mergeCell ref="K75:K76"/>
    <mergeCell ref="K71:K72"/>
    <mergeCell ref="K79:K80"/>
    <mergeCell ref="K81:K82"/>
    <mergeCell ref="K77:K78"/>
    <mergeCell ref="J77:J78"/>
    <mergeCell ref="E77:E78"/>
    <mergeCell ref="I77:I78"/>
    <mergeCell ref="H81:H82"/>
    <mergeCell ref="A88:I88"/>
    <mergeCell ref="G36:G37"/>
    <mergeCell ref="D36:D37"/>
    <mergeCell ref="E40:E41"/>
    <mergeCell ref="D42:D43"/>
    <mergeCell ref="E42:E43"/>
    <mergeCell ref="K47:K48"/>
    <mergeCell ref="K55:K56"/>
    <mergeCell ref="J53:J54"/>
    <mergeCell ref="K67:K68"/>
    <mergeCell ref="J49:J50"/>
    <mergeCell ref="E59:E60"/>
    <mergeCell ref="K61:K62"/>
    <mergeCell ref="J63:J64"/>
    <mergeCell ref="K49:K50"/>
    <mergeCell ref="K51:K52"/>
    <mergeCell ref="K65:K66"/>
    <mergeCell ref="H61:H62"/>
    <mergeCell ref="I61:I62"/>
    <mergeCell ref="J61:J62"/>
    <mergeCell ref="F47:F48"/>
    <mergeCell ref="G47:G48"/>
    <mergeCell ref="K59:K60"/>
    <mergeCell ref="K63:K64"/>
    <mergeCell ref="I67:I68"/>
    <mergeCell ref="J57:J58"/>
    <mergeCell ref="J51:J52"/>
    <mergeCell ref="H57:H58"/>
    <mergeCell ref="H49:H50"/>
    <mergeCell ref="I49:I50"/>
    <mergeCell ref="E8:E12"/>
    <mergeCell ref="H8:H12"/>
    <mergeCell ref="D8:D12"/>
    <mergeCell ref="B65:C65"/>
    <mergeCell ref="B49:C49"/>
    <mergeCell ref="D51:D52"/>
    <mergeCell ref="I51:I52"/>
    <mergeCell ref="H55:H56"/>
    <mergeCell ref="I55:I56"/>
    <mergeCell ref="B23:C23"/>
    <mergeCell ref="I47:I48"/>
    <mergeCell ref="H59:H60"/>
    <mergeCell ref="I59:I60"/>
    <mergeCell ref="I53:I54"/>
    <mergeCell ref="D17:D18"/>
    <mergeCell ref="B19:C19"/>
    <mergeCell ref="D19:D20"/>
    <mergeCell ref="B55:C55"/>
    <mergeCell ref="B53:C53"/>
    <mergeCell ref="H38:H39"/>
    <mergeCell ref="B38:C38"/>
    <mergeCell ref="E38:E39"/>
    <mergeCell ref="A44:A45"/>
    <mergeCell ref="D49:D50"/>
    <mergeCell ref="A42:A43"/>
    <mergeCell ref="A46:K46"/>
    <mergeCell ref="K42:K43"/>
    <mergeCell ref="I42:I43"/>
    <mergeCell ref="J42:J43"/>
    <mergeCell ref="H44:H45"/>
    <mergeCell ref="B42:C42"/>
    <mergeCell ref="B44:C44"/>
    <mergeCell ref="E44:E45"/>
    <mergeCell ref="J47:J48"/>
    <mergeCell ref="K44:K45"/>
    <mergeCell ref="J44:J45"/>
    <mergeCell ref="G44:G45"/>
    <mergeCell ref="A77:A78"/>
    <mergeCell ref="H42:H43"/>
    <mergeCell ref="I44:I45"/>
    <mergeCell ref="I40:I41"/>
    <mergeCell ref="A75:A76"/>
    <mergeCell ref="D73:D74"/>
    <mergeCell ref="E71:E72"/>
    <mergeCell ref="D77:D78"/>
    <mergeCell ref="B77:C77"/>
    <mergeCell ref="B71:C71"/>
    <mergeCell ref="A55:A56"/>
    <mergeCell ref="B63:C63"/>
    <mergeCell ref="B67:C67"/>
    <mergeCell ref="A59:A60"/>
    <mergeCell ref="B73:C73"/>
    <mergeCell ref="A71:A72"/>
    <mergeCell ref="D53:D54"/>
    <mergeCell ref="I57:I58"/>
    <mergeCell ref="F55:F56"/>
    <mergeCell ref="G55:G56"/>
    <mergeCell ref="F57:F58"/>
    <mergeCell ref="F59:F60"/>
    <mergeCell ref="G59:G60"/>
    <mergeCell ref="F61:F62"/>
    <mergeCell ref="A25:A26"/>
    <mergeCell ref="B27:C27"/>
    <mergeCell ref="D27:D28"/>
    <mergeCell ref="D38:D39"/>
    <mergeCell ref="D44:D45"/>
    <mergeCell ref="A57:A58"/>
    <mergeCell ref="B57:C57"/>
    <mergeCell ref="A53:A54"/>
    <mergeCell ref="B51:C51"/>
    <mergeCell ref="B40:C40"/>
    <mergeCell ref="D55:D56"/>
    <mergeCell ref="D57:D58"/>
    <mergeCell ref="D40:D41"/>
    <mergeCell ref="A51:A52"/>
    <mergeCell ref="A49:A50"/>
    <mergeCell ref="A47:A48"/>
    <mergeCell ref="B34:C34"/>
    <mergeCell ref="A38:A39"/>
    <mergeCell ref="B30:C30"/>
    <mergeCell ref="K19:K20"/>
    <mergeCell ref="J21:J22"/>
    <mergeCell ref="K32:K33"/>
    <mergeCell ref="K23:K24"/>
    <mergeCell ref="K30:K31"/>
    <mergeCell ref="E19:E20"/>
    <mergeCell ref="E21:E22"/>
    <mergeCell ref="I23:I24"/>
    <mergeCell ref="I21:I22"/>
    <mergeCell ref="I19:I20"/>
    <mergeCell ref="J19:J20"/>
    <mergeCell ref="E32:E33"/>
    <mergeCell ref="J23:J24"/>
    <mergeCell ref="E30:E31"/>
    <mergeCell ref="J32:J33"/>
    <mergeCell ref="J30:J31"/>
    <mergeCell ref="H23:H24"/>
    <mergeCell ref="K25:K26"/>
    <mergeCell ref="E27:E28"/>
    <mergeCell ref="F27:F28"/>
    <mergeCell ref="G27:G28"/>
    <mergeCell ref="H27:H28"/>
    <mergeCell ref="I27:I28"/>
    <mergeCell ref="J27:J28"/>
    <mergeCell ref="A86:I86"/>
    <mergeCell ref="C87:I87"/>
    <mergeCell ref="H51:H52"/>
    <mergeCell ref="H53:H54"/>
    <mergeCell ref="E73:E74"/>
    <mergeCell ref="E75:E76"/>
    <mergeCell ref="H75:H76"/>
    <mergeCell ref="I75:I76"/>
    <mergeCell ref="I73:I74"/>
    <mergeCell ref="I81:I82"/>
    <mergeCell ref="D67:D68"/>
    <mergeCell ref="D59:D60"/>
    <mergeCell ref="B59:C59"/>
    <mergeCell ref="B61:C61"/>
    <mergeCell ref="D61:D62"/>
    <mergeCell ref="D65:D66"/>
    <mergeCell ref="F71:F72"/>
    <mergeCell ref="G71:G72"/>
    <mergeCell ref="F73:F74"/>
    <mergeCell ref="G73:G74"/>
    <mergeCell ref="F75:F76"/>
    <mergeCell ref="G75:G76"/>
    <mergeCell ref="H73:H74"/>
    <mergeCell ref="E51:E52"/>
    <mergeCell ref="E79:E80"/>
    <mergeCell ref="K53:K54"/>
    <mergeCell ref="A70:K70"/>
    <mergeCell ref="E61:E62"/>
    <mergeCell ref="G63:G64"/>
    <mergeCell ref="F65:F66"/>
    <mergeCell ref="G65:G66"/>
    <mergeCell ref="D79:D80"/>
    <mergeCell ref="H79:H80"/>
    <mergeCell ref="A79:A80"/>
    <mergeCell ref="I79:I80"/>
    <mergeCell ref="J79:J80"/>
    <mergeCell ref="J65:J66"/>
    <mergeCell ref="I63:I64"/>
    <mergeCell ref="I65:I66"/>
    <mergeCell ref="J55:J56"/>
    <mergeCell ref="F67:F68"/>
    <mergeCell ref="G67:G68"/>
    <mergeCell ref="G53:G54"/>
    <mergeCell ref="E53:E54"/>
    <mergeCell ref="A63:A64"/>
    <mergeCell ref="E67:E68"/>
    <mergeCell ref="A69:I69"/>
    <mergeCell ref="H67:H68"/>
    <mergeCell ref="E7:H7"/>
    <mergeCell ref="H15:H16"/>
    <mergeCell ref="H17:H18"/>
    <mergeCell ref="H19:H20"/>
    <mergeCell ref="H21:H22"/>
    <mergeCell ref="B15:C15"/>
    <mergeCell ref="D15:D16"/>
    <mergeCell ref="B21:C21"/>
    <mergeCell ref="A19:A20"/>
    <mergeCell ref="E15:E16"/>
    <mergeCell ref="A8:A12"/>
    <mergeCell ref="B8:C12"/>
    <mergeCell ref="A14:K14"/>
    <mergeCell ref="J11:J12"/>
    <mergeCell ref="K11:K12"/>
    <mergeCell ref="I8:I12"/>
    <mergeCell ref="K8:K10"/>
    <mergeCell ref="K15:K16"/>
    <mergeCell ref="J15:J16"/>
    <mergeCell ref="K17:K18"/>
    <mergeCell ref="I15:I16"/>
    <mergeCell ref="J17:J18"/>
    <mergeCell ref="I17:I18"/>
    <mergeCell ref="K21:K22"/>
    <mergeCell ref="J81:J82"/>
    <mergeCell ref="F77:F78"/>
    <mergeCell ref="G77:G78"/>
    <mergeCell ref="F79:F80"/>
    <mergeCell ref="G79:G80"/>
    <mergeCell ref="F81:F82"/>
    <mergeCell ref="G81:G82"/>
    <mergeCell ref="A21:A22"/>
    <mergeCell ref="H63:H64"/>
    <mergeCell ref="H65:H66"/>
    <mergeCell ref="E63:E64"/>
    <mergeCell ref="D81:D82"/>
    <mergeCell ref="E81:E82"/>
    <mergeCell ref="E55:E56"/>
    <mergeCell ref="B79:C79"/>
    <mergeCell ref="D71:D72"/>
    <mergeCell ref="D63:D64"/>
    <mergeCell ref="D75:D76"/>
    <mergeCell ref="E47:E48"/>
    <mergeCell ref="D47:D48"/>
    <mergeCell ref="E49:E50"/>
    <mergeCell ref="D21:D22"/>
    <mergeCell ref="B47:C47"/>
    <mergeCell ref="J73:J74"/>
  </mergeCells>
  <phoneticPr fontId="0" type="noConversion"/>
  <printOptions horizontalCentered="1"/>
  <pageMargins left="0.25" right="0" top="0" bottom="0" header="0.25" footer="0"/>
  <pageSetup scale="70" orientation="landscape" horizontalDpi="300" verticalDpi="300" r:id="rId1"/>
  <headerFooter scaleWithDoc="0">
    <oddHeader xml:space="preserve">&amp;C
</oddHeader>
    <oddFooter xml:space="preserve">&amp;L&amp;7&amp;P of &amp;N&amp;R&amp;7 
</oddFooter>
  </headerFooter>
  <rowBreaks count="1" manualBreakCount="1">
    <brk id="69" max="16383" man="1"/>
  </rowBreaks>
  <ignoredErrors>
    <ignoredError sqref="J21 I5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Integrated Food Service</vt:lpstr>
      <vt:lpstr>'Integrated Food Service'!Print_Area</vt:lpstr>
      <vt:lpstr>'Integrated Food Service'!Print_Titles</vt:lpstr>
    </vt:vector>
  </TitlesOfParts>
  <Company>Integrated Food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G. Giuliano</dc:creator>
  <cp:lastModifiedBy>Perla Gonzalez</cp:lastModifiedBy>
  <cp:lastPrinted>2022-10-26T18:31:12Z</cp:lastPrinted>
  <dcterms:created xsi:type="dcterms:W3CDTF">2001-08-02T21:50:14Z</dcterms:created>
  <dcterms:modified xsi:type="dcterms:W3CDTF">2022-11-17T16:27:56Z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